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showInkAnnotation="0" autoCompressPictures="0"/>
  <bookViews>
    <workbookView xWindow="-120" yWindow="-120" windowWidth="19392" windowHeight="10992" tabRatio="500"/>
  </bookViews>
  <sheets>
    <sheet name="Sheet1" sheetId="1" r:id="rId1"/>
  </sheets>
  <calcPr calcId="191028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37" i="1"/>
  <c r="C4"/>
  <c r="L18"/>
  <c r="F40"/>
  <c r="C35"/>
  <c r="C19"/>
  <c r="I59"/>
  <c r="J59"/>
  <c r="K59"/>
  <c r="F62"/>
  <c r="F61"/>
  <c r="F13"/>
  <c r="K23"/>
  <c r="F24" s="1"/>
  <c r="J23"/>
  <c r="I23"/>
  <c r="F22" s="1"/>
  <c r="F31" s="1"/>
  <c r="J101"/>
  <c r="K28"/>
  <c r="I28"/>
  <c r="J28"/>
  <c r="K91"/>
  <c r="J90"/>
  <c r="K90"/>
  <c r="I92"/>
  <c r="J88"/>
  <c r="J87"/>
  <c r="C52" l="1"/>
  <c r="J56"/>
  <c r="J102" l="1"/>
  <c r="J98" s="1"/>
  <c r="J96"/>
  <c r="I100"/>
  <c r="K88"/>
  <c r="K87"/>
  <c r="K86"/>
  <c r="I131"/>
  <c r="I52"/>
  <c r="K82"/>
  <c r="K92" l="1"/>
  <c r="J97"/>
  <c r="I102"/>
  <c r="L17"/>
  <c r="L20"/>
  <c r="L21"/>
  <c r="L19"/>
  <c r="K40"/>
  <c r="L26"/>
  <c r="L27"/>
  <c r="I40"/>
  <c r="J40"/>
  <c r="L31"/>
  <c r="L32"/>
  <c r="L33"/>
  <c r="L34"/>
  <c r="L35"/>
  <c r="L36"/>
  <c r="L38"/>
  <c r="L39"/>
  <c r="L22"/>
  <c r="I116"/>
  <c r="J92"/>
  <c r="F60"/>
  <c r="C28"/>
  <c r="C25"/>
  <c r="C1" s="1"/>
  <c r="I65"/>
  <c r="J65"/>
  <c r="F4"/>
  <c r="C14"/>
  <c r="I95"/>
  <c r="I96" s="1"/>
  <c r="L10"/>
  <c r="L11"/>
  <c r="L12"/>
  <c r="L13"/>
  <c r="L14"/>
  <c r="L15"/>
  <c r="L16"/>
  <c r="K65" l="1"/>
  <c r="I98"/>
  <c r="I97" s="1"/>
  <c r="L40"/>
  <c r="F30" s="1"/>
  <c r="F23"/>
  <c r="L23"/>
  <c r="L28"/>
  <c r="F48"/>
  <c r="F21" l="1"/>
  <c r="F26"/>
  <c r="F11" s="1"/>
  <c r="F1" l="1"/>
  <c r="G2" l="1"/>
  <c r="I2" s="1"/>
</calcChain>
</file>

<file path=xl/sharedStrings.xml><?xml version="1.0" encoding="utf-8"?>
<sst xmlns="http://schemas.openxmlformats.org/spreadsheetml/2006/main" count="325" uniqueCount="269">
  <si>
    <t>EINNAHMEN</t>
  </si>
  <si>
    <t>AUSGABEN</t>
  </si>
  <si>
    <t>Saldo:</t>
  </si>
  <si>
    <t xml:space="preserve">vs. Kontostand 01.01.2024: </t>
  </si>
  <si>
    <t>vs. Kontostand 31.12.2024:</t>
  </si>
  <si>
    <t>Art</t>
  </si>
  <si>
    <t>Zielgrößen/Details</t>
  </si>
  <si>
    <t>Preis</t>
  </si>
  <si>
    <t>Details</t>
  </si>
  <si>
    <t>NB: Hier wird für das Projekt gerechnet, nicht für das Geschäftsjahr</t>
  </si>
  <si>
    <t>ohne Aufnahme und Spende</t>
  </si>
  <si>
    <t>Legende</t>
  </si>
  <si>
    <t>Version: 10.03.2024</t>
  </si>
  <si>
    <t>1 EIGENMITTEL</t>
  </si>
  <si>
    <t>4 PERSONALKOSTEN</t>
  </si>
  <si>
    <t>kursiv</t>
  </si>
  <si>
    <t>geplant/ erwartet</t>
  </si>
  <si>
    <t>Orchesterspieler</t>
  </si>
  <si>
    <t>ehrenamtlich</t>
  </si>
  <si>
    <r>
      <t>normal</t>
    </r>
    <r>
      <rPr>
        <sz val="12"/>
        <color theme="1"/>
        <rFont val="Calibri"/>
        <family val="2"/>
        <scheme val="minor"/>
      </rPr>
      <t xml:space="preserve"> (gerade)</t>
    </r>
  </si>
  <si>
    <r>
      <rPr>
        <sz val="12"/>
        <color theme="1"/>
        <rFont val="Calibri"/>
        <family val="2"/>
        <scheme val="minor"/>
      </rPr>
      <t xml:space="preserve">steht </t>
    </r>
    <r>
      <rPr>
        <sz val="12"/>
        <color theme="1"/>
        <rFont val="Calibri"/>
        <family val="2"/>
        <scheme val="minor"/>
      </rPr>
      <t>fest</t>
    </r>
  </si>
  <si>
    <t>Projektmanagement</t>
  </si>
  <si>
    <t>nicht vorhanden</t>
  </si>
  <si>
    <t>grün hinterlegt</t>
  </si>
  <si>
    <t>Konto/Kasse gebucht &amp; quittiert</t>
  </si>
  <si>
    <t>Konzerthaus Freiburg</t>
  </si>
  <si>
    <t>22000 (1100*20)</t>
  </si>
  <si>
    <t>Dirigent / künstlerische Leitung</t>
  </si>
  <si>
    <t xml:space="preserve">ehrenamtlich </t>
  </si>
  <si>
    <t>blau hinterlegt</t>
  </si>
  <si>
    <t>Rechnet, siehe Tabelle rechts!</t>
  </si>
  <si>
    <t xml:space="preserve">Ticketvorverkauf </t>
  </si>
  <si>
    <t>1000 Tickets</t>
  </si>
  <si>
    <t>Auf- und Abbauhelfer</t>
  </si>
  <si>
    <t xml:space="preserve">ehrenamtlich  </t>
  </si>
  <si>
    <t>Abendkasse</t>
  </si>
  <si>
    <t>100 Tickets</t>
  </si>
  <si>
    <t>Dozenten:</t>
  </si>
  <si>
    <t>DOZENTEN</t>
  </si>
  <si>
    <t>Honorare</t>
  </si>
  <si>
    <t>Reisekosten</t>
  </si>
  <si>
    <t>Übernachtung</t>
  </si>
  <si>
    <t>SUMME</t>
  </si>
  <si>
    <t>Interner Verkauf</t>
  </si>
  <si>
    <t xml:space="preserve">20 Tickets </t>
  </si>
  <si>
    <t>Violine 1</t>
  </si>
  <si>
    <t>5 SACHKOSTEN</t>
  </si>
  <si>
    <t>Violine 2</t>
  </si>
  <si>
    <t>Programmheftverkauf</t>
  </si>
  <si>
    <t>200 Programmhefte á 2,00 € / 400 à 1,00 €?</t>
  </si>
  <si>
    <t>Konzertabend KH Freiburg</t>
  </si>
  <si>
    <t>Erwartung: 13.000</t>
  </si>
  <si>
    <t>Viola</t>
  </si>
  <si>
    <t>Saalmiete + Nebenkosten</t>
  </si>
  <si>
    <t>endgültige Rechnung erst nach Konzert; 2022: 10690,01 €, 2023: 11.667,18 €</t>
  </si>
  <si>
    <t>Violoncello</t>
  </si>
  <si>
    <t>Auswärtskonzert</t>
  </si>
  <si>
    <t>Kassenchef Freiburg</t>
  </si>
  <si>
    <t>obligatorisch, kann nicht ins Konzert</t>
  </si>
  <si>
    <t>Kb</t>
  </si>
  <si>
    <t>Ticketverkauf/Abendkasse</t>
  </si>
  <si>
    <t>Inspizient Freiburg</t>
  </si>
  <si>
    <t>obligatorisch, Holger Frey angefragt</t>
  </si>
  <si>
    <t>Holzbläser</t>
  </si>
  <si>
    <t>Veranst.haftpflicht Freiburg</t>
  </si>
  <si>
    <t>Rauchhaupt &amp; Senftleben, abgeschlossen?</t>
  </si>
  <si>
    <t>Hörner</t>
  </si>
  <si>
    <t>Konzerteinführung/Programmheft HON</t>
  </si>
  <si>
    <t>Blechbläser</t>
  </si>
  <si>
    <t>Flügel Leihgebühr</t>
  </si>
  <si>
    <t>Schlagwerk</t>
  </si>
  <si>
    <t>2023: 1700 Markson + Chor</t>
  </si>
  <si>
    <t>2 ÖFFENTLICHE MITTEL</t>
  </si>
  <si>
    <t>Stadt Freiburg, Kulturamt</t>
  </si>
  <si>
    <t>prüfen</t>
  </si>
  <si>
    <t>StuRa Uni FR</t>
  </si>
  <si>
    <t>anfragen</t>
  </si>
  <si>
    <t>Dozenten und Solisten</t>
  </si>
  <si>
    <t>2023: ~7000</t>
  </si>
  <si>
    <t>Dirigent Gerhard Markson</t>
  </si>
  <si>
    <t>Jugendamt, Schulen, Regierungspräsidium FR</t>
  </si>
  <si>
    <t>2023: 4100 €</t>
  </si>
  <si>
    <t>Dirigent Felix Mildenberger</t>
  </si>
  <si>
    <t>Kulturamt</t>
  </si>
  <si>
    <t>Förderung: 1000+100</t>
  </si>
  <si>
    <t>2023: 1500 €</t>
  </si>
  <si>
    <t>Unterkunft</t>
  </si>
  <si>
    <t>2023: 1400 €</t>
  </si>
  <si>
    <t>3 DRITTMITTEL</t>
  </si>
  <si>
    <t>Ziel: 9000</t>
  </si>
  <si>
    <t>Solisten</t>
  </si>
  <si>
    <t>Name</t>
  </si>
  <si>
    <t>Orchester</t>
  </si>
  <si>
    <t>2023: 1500</t>
  </si>
  <si>
    <t>GEMA</t>
  </si>
  <si>
    <t>VG Musikedition wg. Kritischer Ausgabe 2023: 1200; 2024 Gesamtprogramm 1.654,80</t>
  </si>
  <si>
    <t>(Haupt-)Sponsoren</t>
  </si>
  <si>
    <t>Ziel: 5000,00 €</t>
  </si>
  <si>
    <t>Noten (Leihgebühr)</t>
  </si>
  <si>
    <t>Kritische Gesamtausgabe 2023: 1000, für Stravinsky</t>
  </si>
  <si>
    <t>Sparkasse</t>
  </si>
  <si>
    <t>zugesagt</t>
  </si>
  <si>
    <t>Honorare Aushilfen</t>
  </si>
  <si>
    <t>eingeplant für Notfälle, 2023: 0</t>
  </si>
  <si>
    <t>Allianz SE</t>
  </si>
  <si>
    <t>Reisekosten+Übernachtung Team/Mitspieler</t>
  </si>
  <si>
    <t>2019: 1500 €, 2021: 1000 €, 2023: 1891,31 €</t>
  </si>
  <si>
    <t>Team/Mitspieler</t>
  </si>
  <si>
    <t>Anderes</t>
  </si>
  <si>
    <t>Chocolaterie</t>
  </si>
  <si>
    <t>Paket gebucht?</t>
  </si>
  <si>
    <t>Künstlersozialkasse (KSK)</t>
  </si>
  <si>
    <t>4,2% der Bruttolöhne von Aushilfen, Dozenten, Fotografen</t>
  </si>
  <si>
    <t>Yaltah Worlitzsch</t>
  </si>
  <si>
    <t>Yaltah, Moni, Felix: Unterkunft insgesamt 1096,00€</t>
  </si>
  <si>
    <t>GLS Bank</t>
  </si>
  <si>
    <t>Instrumente Miete</t>
  </si>
  <si>
    <t>2 Sätze Pauken, diverses Schlagwerk, Kontrafagott 2023: 385€ //Bedarf frühzeitig prüfen!!</t>
  </si>
  <si>
    <t>Danlin Felix Sheng</t>
  </si>
  <si>
    <t>Jobrad</t>
  </si>
  <si>
    <t>Instrumentenversicherung</t>
  </si>
  <si>
    <t>Dorothea Seydel</t>
  </si>
  <si>
    <t>Dankesgeschenke</t>
  </si>
  <si>
    <t>2023: 550€</t>
  </si>
  <si>
    <t>Christoph Brackenhofer</t>
  </si>
  <si>
    <t>(Programmheft-)Werbeanzeigen</t>
  </si>
  <si>
    <t>Verpflegung Proben</t>
  </si>
  <si>
    <t>Anne Gräser</t>
  </si>
  <si>
    <t>Benedikt van Gompel Geigenbau</t>
  </si>
  <si>
    <t>Verpflegung Bunter Abend / Party</t>
  </si>
  <si>
    <t>2019: 1000 €, 2021: 350 €, 2023: -100</t>
  </si>
  <si>
    <t>Antonia Nolte</t>
  </si>
  <si>
    <t>Aycan Geigenbau</t>
  </si>
  <si>
    <t>Miete Party-Location</t>
  </si>
  <si>
    <t>Peterhofkeller, nur Security 2023: 377,35 €</t>
  </si>
  <si>
    <t>Kalka Geigenbau</t>
  </si>
  <si>
    <t>Blumen</t>
  </si>
  <si>
    <t>Gegenwert der Programmheftanzeige, keine Rechnung nötig</t>
  </si>
  <si>
    <t>Seifert Bogenbau</t>
  </si>
  <si>
    <t>Blume Diadem</t>
  </si>
  <si>
    <t>anfragen, Gegenwert in Blumen</t>
  </si>
  <si>
    <t>Logistik</t>
  </si>
  <si>
    <t>Erwartung: 1000 €</t>
  </si>
  <si>
    <t>Pianohaus Lepthien</t>
  </si>
  <si>
    <t>Transporter Schlagwerk</t>
  </si>
  <si>
    <t>2 Sätze Pauken, diverses Schlagwerk, 2023: 106</t>
  </si>
  <si>
    <t>Musik Bertram</t>
  </si>
  <si>
    <t>Transporter Podeste</t>
  </si>
  <si>
    <t>Podeste vom Bachchor, 2023: 123</t>
  </si>
  <si>
    <t>Instrumente</t>
  </si>
  <si>
    <t>Instrument</t>
  </si>
  <si>
    <t>Miete</t>
  </si>
  <si>
    <t>Gillhaus</t>
  </si>
  <si>
    <t>2 Transporter Konzertwochenende</t>
  </si>
  <si>
    <t>2 Sätze Pauken, diverses Schlagwerk, Podeste, E-Piano, 2023: 426</t>
  </si>
  <si>
    <t>KHG Pauken</t>
  </si>
  <si>
    <t>Freiburger Musikantiquariat</t>
  </si>
  <si>
    <t>Tanken / Parken</t>
  </si>
  <si>
    <t>2023:  31€</t>
  </si>
  <si>
    <t>Aka Pauken &amp; Schlagwerk</t>
  </si>
  <si>
    <t>Kinderchirurg M. Franke</t>
  </si>
  <si>
    <t>Registerprobenräume Miete</t>
  </si>
  <si>
    <r>
      <rPr>
        <sz val="11"/>
        <color rgb="FF000000"/>
        <rFont val="Calibri"/>
      </rPr>
      <t xml:space="preserve">KHG Großer Saal, Haus der Jugend Großer Saal, 2023: 180-Nachfrage </t>
    </r>
    <r>
      <rPr>
        <sz val="11"/>
        <color rgb="FFFF0000"/>
        <rFont val="Calibri"/>
      </rPr>
      <t>Frieda</t>
    </r>
  </si>
  <si>
    <t>Kontrafagott</t>
  </si>
  <si>
    <t>nötig? Eyüp fragen</t>
  </si>
  <si>
    <t>Weinbär</t>
  </si>
  <si>
    <t>Rücktransport Schlagwerk Theater</t>
  </si>
  <si>
    <t>27.04.2023, Grüne Flotte Kastenwagen, 2023: 13,46</t>
  </si>
  <si>
    <t>Stadttheater Schlagwerk</t>
  </si>
  <si>
    <t>Taichi</t>
  </si>
  <si>
    <t>Unicorn Kopie und Druck</t>
  </si>
  <si>
    <t>Werbung</t>
  </si>
  <si>
    <t>Aufnahme (Ton+Bild): 6500, Plakate+Flyer+Hängung: 2000</t>
  </si>
  <si>
    <t>Plakate, Flyer, Programmheft</t>
  </si>
  <si>
    <t>2021: 994,72 €, 2023: 750,74 €</t>
  </si>
  <si>
    <t>Plakate aufhängen</t>
  </si>
  <si>
    <t>Sascha Mittmann, Genehmigung Stadt FR</t>
  </si>
  <si>
    <t>Facebook Werbung</t>
  </si>
  <si>
    <t>auch Instagram?</t>
  </si>
  <si>
    <t>Spenden Crescendo</t>
  </si>
  <si>
    <t>Ziel: 3000</t>
  </si>
  <si>
    <t>Gebühren Webseite</t>
  </si>
  <si>
    <t>~120€</t>
  </si>
  <si>
    <t>Sick Stiftung (Spende)</t>
  </si>
  <si>
    <t>Fotograf</t>
  </si>
  <si>
    <t>2023: kostenlos</t>
  </si>
  <si>
    <t>Dt. Orchesterstiftung</t>
  </si>
  <si>
    <t>ausstehend</t>
  </si>
  <si>
    <t>Audio Aufnahme</t>
  </si>
  <si>
    <t>MBM (Moritz Bergfeld, 2019: 1082,20€, 2023: 2.132,00€) Erwartung 2500</t>
  </si>
  <si>
    <t>Verpflegung SOC</t>
  </si>
  <si>
    <t>Verpflegung Bunter Abend + Party</t>
  </si>
  <si>
    <t>ausgegeben</t>
  </si>
  <si>
    <t>eingenommen</t>
  </si>
  <si>
    <t>Saldo</t>
  </si>
  <si>
    <t>Sparkasse Spendenaktion 2020</t>
  </si>
  <si>
    <t>2021: 1000 €</t>
  </si>
  <si>
    <t>Audio+Video</t>
  </si>
  <si>
    <t>Filip Saffray 1.500 + Fahrtkosten</t>
  </si>
  <si>
    <t>Bierkasse Bunter Abend</t>
  </si>
  <si>
    <t>Dt. Bank Stiftung</t>
  </si>
  <si>
    <t>Video Aufnahme</t>
  </si>
  <si>
    <t>Alexander Schröder, Bilger Film &amp; Foto Design 2023: 3500,00€, Erwartung 4000</t>
  </si>
  <si>
    <t>Bierkasse Aftershowparty</t>
  </si>
  <si>
    <t>Ernst v. Siemens Musikstiftung</t>
  </si>
  <si>
    <t>Rechnung Pizza Mona Lisa</t>
  </si>
  <si>
    <t>Freiburger Bürgerstiftung</t>
  </si>
  <si>
    <t>Rechnung Tinas Getränke</t>
  </si>
  <si>
    <t>B. Leibinger Stiftung</t>
  </si>
  <si>
    <t>Paypal</t>
  </si>
  <si>
    <t>Konzertspenden</t>
  </si>
  <si>
    <t>2023: 2.192,61</t>
  </si>
  <si>
    <t>6 SONSTIGE KOSTEN</t>
  </si>
  <si>
    <t>JobRad</t>
  </si>
  <si>
    <t>2022: 500,00 €; siehe oben</t>
  </si>
  <si>
    <t>Verwaltungskosten</t>
  </si>
  <si>
    <t>Porto, Notar, Sonstiges; 2021: 548,05 €, 2023: 400 €</t>
  </si>
  <si>
    <t xml:space="preserve">Eugen-Martin-Stiftung </t>
  </si>
  <si>
    <t>2021: 157,48 €, 2023: 170€</t>
  </si>
  <si>
    <t>Albrecht-Beck-Stiftung</t>
  </si>
  <si>
    <t>Reservix Gebühren</t>
  </si>
  <si>
    <t>Ticketverkauf, TSE Pauschale 2023: 4000€</t>
  </si>
  <si>
    <t>Ernst-Wilken-Stiftung</t>
  </si>
  <si>
    <t>7 SPENDE</t>
  </si>
  <si>
    <t>Hoffnung: 3000+</t>
  </si>
  <si>
    <t>Spendenempfänger</t>
  </si>
  <si>
    <t>Anteil</t>
  </si>
  <si>
    <t>Rücklage Crescendo</t>
  </si>
  <si>
    <t>Druckkosten</t>
  </si>
  <si>
    <t>Was</t>
  </si>
  <si>
    <t>Druckerei</t>
  </si>
  <si>
    <t>Wieviel</t>
  </si>
  <si>
    <t>Partitur Tonmeister</t>
  </si>
  <si>
    <t>UNICORN Freiburg</t>
  </si>
  <si>
    <t>276 Seiten</t>
  </si>
  <si>
    <t>Druck / Bindung Noten</t>
  </si>
  <si>
    <t>ÄNDERUNGEN</t>
  </si>
  <si>
    <t>bisheriger Wert</t>
  </si>
  <si>
    <t>neuer Wert</t>
  </si>
  <si>
    <t>Initialen</t>
  </si>
  <si>
    <t>Notizen</t>
  </si>
  <si>
    <t>"Reservix GmbH Fremdgeldkonten"</t>
  </si>
  <si>
    <t>Ticketing</t>
  </si>
  <si>
    <t>Abrechnungsdatum</t>
  </si>
  <si>
    <t>"Verkäufe Extern"</t>
  </si>
  <si>
    <t>Gebühren Sys/Vvk/TSE</t>
  </si>
  <si>
    <t xml:space="preserve"> Auszahlungsbetrag</t>
  </si>
  <si>
    <t>Daten 2019</t>
  </si>
  <si>
    <t>Daten 2023</t>
  </si>
  <si>
    <t>Rechner</t>
  </si>
  <si>
    <t>Zahlende Zuhörer</t>
  </si>
  <si>
    <t>Ø-Ticketpreis brutto</t>
  </si>
  <si>
    <t>Ø-reservix Geb./Ticket</t>
  </si>
  <si>
    <t>Ø-Ticketpreis netto</t>
  </si>
  <si>
    <t>Ticketerlös brutto</t>
  </si>
  <si>
    <t>reservix Gebühr</t>
  </si>
  <si>
    <t>Ticketerlös netto</t>
  </si>
  <si>
    <t>Posten</t>
  </si>
  <si>
    <t>Kosten</t>
  </si>
  <si>
    <t>Microsoft 365 Basic, Feb-Dez</t>
  </si>
  <si>
    <t>Parkschein 24.03.2023</t>
  </si>
  <si>
    <t>Adobe InDesign Jan-Feb</t>
  </si>
  <si>
    <t>Adobe InDesign Feb-Mrz</t>
  </si>
  <si>
    <t>Rücksendung Leihmaterial</t>
  </si>
  <si>
    <t>Sparkasse Zählung Münzgeld</t>
  </si>
  <si>
    <t>Parkschein 14.04.2023</t>
  </si>
  <si>
    <t>Team Abschlussessen 27.03.2023</t>
  </si>
  <si>
    <t>Sparkasse:</t>
  </si>
  <si>
    <t>Monat</t>
  </si>
</sst>
</file>

<file path=xl/styles.xml><?xml version="1.0" encoding="utf-8"?>
<styleSheet xmlns="http://schemas.openxmlformats.org/spreadsheetml/2006/main">
  <numFmts count="10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€&quot;"/>
    <numFmt numFmtId="165" formatCode="#,##0.00\ &quot;€&quot;;[Red]#,##0.00\ &quot;€&quot;"/>
    <numFmt numFmtId="166" formatCode="#,##0.0\ [$€-407]"/>
    <numFmt numFmtId="167" formatCode="#,##0\ &quot;€&quot;;[Red]#,##0\ &quot;€&quot;"/>
    <numFmt numFmtId="168" formatCode="#,##0.00\ [$€-407]"/>
    <numFmt numFmtId="169" formatCode="[$-407]mmmm\ yy;@"/>
    <numFmt numFmtId="170" formatCode="[$-407]d/\ mmmm\ yyyy;@"/>
    <numFmt numFmtId="171" formatCode="#,##0.00\ _€"/>
  </numFmts>
  <fonts count="34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 tint="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1"/>
      <color rgb="FFFF0000"/>
      <name val="Calibri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</font>
    <font>
      <b/>
      <i/>
      <sz val="12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6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scheme val="minor"/>
    </font>
    <font>
      <i/>
      <sz val="11"/>
      <color rgb="FF000000"/>
      <name val="Calibri"/>
      <family val="2"/>
      <scheme val="minor"/>
    </font>
    <font>
      <sz val="11"/>
      <color rgb="FF000000"/>
      <name val="Calibri"/>
    </font>
    <font>
      <sz val="11"/>
      <color rgb="FFFF0000"/>
      <name val="Calibri"/>
    </font>
    <font>
      <sz val="11"/>
      <name val="Calibri"/>
    </font>
  </fonts>
  <fills count="1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8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rgb="FF505050"/>
      </left>
      <right style="thin">
        <color rgb="FF505050"/>
      </right>
      <top style="thin">
        <color rgb="FF505050"/>
      </top>
      <bottom style="thin">
        <color rgb="FF505050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rgb="FF505050"/>
      </left>
      <right style="thin">
        <color auto="1"/>
      </right>
      <top style="medium">
        <color rgb="FF505050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rgb="FF505050"/>
      </top>
      <bottom style="medium">
        <color auto="1"/>
      </bottom>
      <diagonal/>
    </border>
    <border>
      <left style="medium">
        <color rgb="FF505050"/>
      </left>
      <right style="thin">
        <color rgb="FF505050"/>
      </right>
      <top style="thin">
        <color rgb="FF505050"/>
      </top>
      <bottom style="thin">
        <color rgb="FF505050"/>
      </bottom>
      <diagonal/>
    </border>
    <border>
      <left style="thin">
        <color rgb="FF505050"/>
      </left>
      <right style="medium">
        <color rgb="FF505050"/>
      </right>
      <top style="thin">
        <color rgb="FF505050"/>
      </top>
      <bottom style="thin">
        <color rgb="FF505050"/>
      </bottom>
      <diagonal/>
    </border>
    <border>
      <left style="medium">
        <color auto="1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rgb="FF505050"/>
      </right>
      <top style="thin">
        <color rgb="FF505050"/>
      </top>
      <bottom style="thin">
        <color rgb="FF505050"/>
      </bottom>
      <diagonal/>
    </border>
    <border>
      <left style="medium">
        <color auto="1"/>
      </left>
      <right style="thin">
        <color rgb="FF505050"/>
      </right>
      <top style="thin">
        <color rgb="FF505050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rgb="FF505050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505050"/>
      </left>
      <right/>
      <top style="medium">
        <color rgb="FF505050"/>
      </top>
      <bottom style="medium">
        <color rgb="FF505050"/>
      </bottom>
      <diagonal/>
    </border>
    <border>
      <left/>
      <right/>
      <top style="medium">
        <color rgb="FF505050"/>
      </top>
      <bottom style="medium">
        <color rgb="FF505050"/>
      </bottom>
      <diagonal/>
    </border>
    <border>
      <left style="thin">
        <color rgb="FF505050"/>
      </left>
      <right style="medium">
        <color rgb="FF505050"/>
      </right>
      <top style="medium">
        <color rgb="FF505050"/>
      </top>
      <bottom style="medium">
        <color rgb="FF505050"/>
      </bottom>
      <diagonal/>
    </border>
    <border>
      <left style="medium">
        <color auto="1"/>
      </left>
      <right style="thin">
        <color auto="1"/>
      </right>
      <top style="thin">
        <color rgb="FF000000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rgb="FF000000"/>
      </top>
      <bottom style="medium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auto="1"/>
      </top>
      <bottom/>
      <diagonal/>
    </border>
    <border>
      <left style="thin">
        <color rgb="FF505050"/>
      </left>
      <right style="thin">
        <color rgb="FF505050"/>
      </right>
      <top style="thin">
        <color rgb="FF505050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rgb="FF505050"/>
      </right>
      <top style="medium">
        <color rgb="FF505050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auto="1"/>
      </right>
      <top style="medium">
        <color rgb="FF505050"/>
      </top>
      <bottom style="medium">
        <color auto="1"/>
      </bottom>
      <diagonal/>
    </border>
    <border>
      <left style="thin">
        <color auto="1"/>
      </left>
      <right/>
      <top style="medium">
        <color rgb="FF505050"/>
      </top>
      <bottom style="medium">
        <color auto="1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94">
    <xf numFmtId="0" fontId="0" fillId="0" borderId="0" xfId="0"/>
    <xf numFmtId="0" fontId="5" fillId="4" borderId="4" xfId="0" applyFont="1" applyFill="1" applyBorder="1" applyAlignment="1">
      <alignment horizontal="left"/>
    </xf>
    <xf numFmtId="0" fontId="6" fillId="0" borderId="0" xfId="0" applyFont="1"/>
    <xf numFmtId="0" fontId="2" fillId="5" borderId="5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164" fontId="5" fillId="4" borderId="8" xfId="0" applyNumberFormat="1" applyFont="1" applyFill="1" applyBorder="1" applyAlignment="1">
      <alignment horizontal="left"/>
    </xf>
    <xf numFmtId="0" fontId="2" fillId="0" borderId="0" xfId="0" applyFont="1"/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164" fontId="7" fillId="0" borderId="11" xfId="0" applyNumberFormat="1" applyFont="1" applyBorder="1" applyAlignment="1">
      <alignment horizontal="center"/>
    </xf>
    <xf numFmtId="0" fontId="3" fillId="6" borderId="12" xfId="0" applyFont="1" applyFill="1" applyBorder="1" applyAlignment="1">
      <alignment horizontal="left"/>
    </xf>
    <xf numFmtId="165" fontId="8" fillId="6" borderId="13" xfId="0" applyNumberFormat="1" applyFont="1" applyFill="1" applyBorder="1" applyAlignment="1">
      <alignment horizontal="center"/>
    </xf>
    <xf numFmtId="0" fontId="9" fillId="0" borderId="0" xfId="0" applyFont="1"/>
    <xf numFmtId="0" fontId="0" fillId="0" borderId="12" xfId="0" applyBorder="1"/>
    <xf numFmtId="165" fontId="10" fillId="0" borderId="13" xfId="0" applyNumberFormat="1" applyFont="1" applyBorder="1" applyAlignment="1">
      <alignment horizontal="center"/>
    </xf>
    <xf numFmtId="0" fontId="0" fillId="0" borderId="13" xfId="0" applyBorder="1" applyAlignment="1">
      <alignment horizontal="left"/>
    </xf>
    <xf numFmtId="0" fontId="11" fillId="0" borderId="0" xfId="0" applyFont="1"/>
    <xf numFmtId="0" fontId="12" fillId="0" borderId="12" xfId="0" applyFont="1" applyBorder="1"/>
    <xf numFmtId="0" fontId="10" fillId="0" borderId="13" xfId="0" applyFont="1" applyBorder="1" applyAlignment="1">
      <alignment horizontal="left"/>
    </xf>
    <xf numFmtId="0" fontId="10" fillId="0" borderId="12" xfId="0" applyFont="1" applyBorder="1"/>
    <xf numFmtId="164" fontId="13" fillId="7" borderId="14" xfId="0" applyNumberFormat="1" applyFont="1" applyFill="1" applyBorder="1"/>
    <xf numFmtId="164" fontId="13" fillId="0" borderId="14" xfId="0" applyNumberFormat="1" applyFont="1" applyBorder="1"/>
    <xf numFmtId="0" fontId="2" fillId="0" borderId="0" xfId="0" applyFont="1" applyAlignment="1">
      <alignment horizontal="center"/>
    </xf>
    <xf numFmtId="166" fontId="2" fillId="0" borderId="0" xfId="0" applyNumberFormat="1" applyFont="1"/>
    <xf numFmtId="0" fontId="10" fillId="0" borderId="19" xfId="0" applyFont="1" applyBorder="1"/>
    <xf numFmtId="164" fontId="10" fillId="0" borderId="12" xfId="0" applyNumberFormat="1" applyFont="1" applyBorder="1"/>
    <xf numFmtId="0" fontId="7" fillId="0" borderId="0" xfId="0" applyFont="1" applyAlignment="1">
      <alignment horizontal="right"/>
    </xf>
    <xf numFmtId="0" fontId="7" fillId="5" borderId="5" xfId="0" applyFont="1" applyFill="1" applyBorder="1"/>
    <xf numFmtId="0" fontId="7" fillId="5" borderId="6" xfId="0" applyFont="1" applyFill="1" applyBorder="1" applyAlignment="1">
      <alignment horizontal="center"/>
    </xf>
    <xf numFmtId="0" fontId="3" fillId="5" borderId="6" xfId="0" applyFont="1" applyFill="1" applyBorder="1" applyAlignment="1">
      <alignment horizontal="center"/>
    </xf>
    <xf numFmtId="0" fontId="7" fillId="5" borderId="3" xfId="0" applyFont="1" applyFill="1" applyBorder="1" applyAlignment="1">
      <alignment horizontal="center"/>
    </xf>
    <xf numFmtId="0" fontId="0" fillId="0" borderId="0" xfId="0" applyAlignment="1">
      <alignment horizontal="right"/>
    </xf>
    <xf numFmtId="0" fontId="7" fillId="0" borderId="15" xfId="0" applyFont="1" applyBorder="1"/>
    <xf numFmtId="165" fontId="10" fillId="0" borderId="13" xfId="0" applyNumberFormat="1" applyFont="1" applyBorder="1" applyAlignment="1">
      <alignment horizontal="left"/>
    </xf>
    <xf numFmtId="0" fontId="7" fillId="0" borderId="12" xfId="0" applyFont="1" applyBorder="1"/>
    <xf numFmtId="0" fontId="2" fillId="0" borderId="0" xfId="0" applyFont="1" applyAlignment="1">
      <alignment horizontal="right"/>
    </xf>
    <xf numFmtId="0" fontId="3" fillId="0" borderId="12" xfId="0" applyFont="1" applyBorder="1"/>
    <xf numFmtId="164" fontId="14" fillId="0" borderId="0" xfId="0" applyNumberFormat="1" applyFont="1" applyAlignment="1">
      <alignment horizontal="right"/>
    </xf>
    <xf numFmtId="0" fontId="10" fillId="0" borderId="18" xfId="0" applyFont="1" applyBorder="1" applyAlignment="1">
      <alignment horizontal="left" wrapText="1"/>
    </xf>
    <xf numFmtId="0" fontId="10" fillId="0" borderId="0" xfId="0" applyFont="1" applyAlignment="1">
      <alignment horizontal="left"/>
    </xf>
    <xf numFmtId="164" fontId="0" fillId="0" borderId="0" xfId="0" applyNumberFormat="1" applyAlignment="1">
      <alignment horizontal="right"/>
    </xf>
    <xf numFmtId="164" fontId="11" fillId="0" borderId="0" xfId="0" applyNumberFormat="1" applyFont="1" applyAlignment="1">
      <alignment horizontal="right"/>
    </xf>
    <xf numFmtId="0" fontId="13" fillId="0" borderId="13" xfId="0" applyFont="1" applyBorder="1" applyAlignment="1">
      <alignment horizontal="left"/>
    </xf>
    <xf numFmtId="0" fontId="8" fillId="6" borderId="12" xfId="0" applyFont="1" applyFill="1" applyBorder="1" applyAlignment="1">
      <alignment horizontal="left"/>
    </xf>
    <xf numFmtId="165" fontId="7" fillId="5" borderId="6" xfId="0" applyNumberFormat="1" applyFont="1" applyFill="1" applyBorder="1" applyAlignment="1">
      <alignment horizontal="center"/>
    </xf>
    <xf numFmtId="165" fontId="7" fillId="5" borderId="3" xfId="0" applyNumberFormat="1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0" fontId="7" fillId="5" borderId="23" xfId="0" applyFont="1" applyFill="1" applyBorder="1"/>
    <xf numFmtId="0" fontId="7" fillId="5" borderId="24" xfId="0" applyFont="1" applyFill="1" applyBorder="1" applyAlignment="1">
      <alignment horizontal="center"/>
    </xf>
    <xf numFmtId="168" fontId="11" fillId="0" borderId="20" xfId="0" applyNumberFormat="1" applyFont="1" applyBorder="1" applyAlignment="1">
      <alignment horizontal="center"/>
    </xf>
    <xf numFmtId="168" fontId="11" fillId="0" borderId="26" xfId="0" applyNumberFormat="1" applyFont="1" applyBorder="1" applyAlignment="1">
      <alignment horizontal="center"/>
    </xf>
    <xf numFmtId="165" fontId="7" fillId="5" borderId="27" xfId="0" applyNumberFormat="1" applyFont="1" applyFill="1" applyBorder="1" applyAlignment="1">
      <alignment horizontal="center"/>
    </xf>
    <xf numFmtId="0" fontId="10" fillId="0" borderId="9" xfId="0" applyFont="1" applyBorder="1"/>
    <xf numFmtId="0" fontId="0" fillId="0" borderId="29" xfId="0" applyBorder="1"/>
    <xf numFmtId="0" fontId="0" fillId="0" borderId="30" xfId="0" applyBorder="1"/>
    <xf numFmtId="0" fontId="7" fillId="0" borderId="32" xfId="0" applyFont="1" applyBorder="1"/>
    <xf numFmtId="164" fontId="7" fillId="0" borderId="0" xfId="0" applyNumberFormat="1" applyFont="1" applyAlignment="1">
      <alignment horizontal="right"/>
    </xf>
    <xf numFmtId="164" fontId="13" fillId="0" borderId="0" xfId="0" applyNumberFormat="1" applyFont="1" applyAlignment="1">
      <alignment horizontal="right"/>
    </xf>
    <xf numFmtId="167" fontId="0" fillId="0" borderId="13" xfId="0" applyNumberFormat="1" applyBorder="1" applyAlignment="1">
      <alignment horizontal="center"/>
    </xf>
    <xf numFmtId="0" fontId="7" fillId="5" borderId="33" xfId="0" applyFont="1" applyFill="1" applyBorder="1"/>
    <xf numFmtId="0" fontId="7" fillId="5" borderId="5" xfId="0" applyFont="1" applyFill="1" applyBorder="1" applyAlignment="1">
      <alignment horizontal="center"/>
    </xf>
    <xf numFmtId="49" fontId="10" fillId="0" borderId="13" xfId="0" applyNumberFormat="1" applyFont="1" applyBorder="1" applyAlignment="1">
      <alignment horizontal="left"/>
    </xf>
    <xf numFmtId="0" fontId="10" fillId="0" borderId="33" xfId="0" applyFont="1" applyBorder="1"/>
    <xf numFmtId="0" fontId="0" fillId="0" borderId="0" xfId="0" applyAlignment="1">
      <alignment horizontal="left"/>
    </xf>
    <xf numFmtId="164" fontId="0" fillId="0" borderId="0" xfId="0" applyNumberFormat="1"/>
    <xf numFmtId="0" fontId="3" fillId="0" borderId="37" xfId="0" applyFont="1" applyBorder="1"/>
    <xf numFmtId="3" fontId="0" fillId="0" borderId="38" xfId="0" applyNumberFormat="1" applyBorder="1" applyAlignment="1">
      <alignment horizontal="center"/>
    </xf>
    <xf numFmtId="167" fontId="0" fillId="0" borderId="38" xfId="0" applyNumberFormat="1" applyBorder="1" applyAlignment="1">
      <alignment horizontal="center"/>
    </xf>
    <xf numFmtId="0" fontId="17" fillId="9" borderId="41" xfId="0" applyFont="1" applyFill="1" applyBorder="1"/>
    <xf numFmtId="0" fontId="7" fillId="5" borderId="42" xfId="0" applyFont="1" applyFill="1" applyBorder="1"/>
    <xf numFmtId="165" fontId="7" fillId="5" borderId="43" xfId="0" applyNumberFormat="1" applyFont="1" applyFill="1" applyBorder="1" applyAlignment="1">
      <alignment horizontal="center"/>
    </xf>
    <xf numFmtId="167" fontId="7" fillId="5" borderId="43" xfId="0" applyNumberFormat="1" applyFont="1" applyFill="1" applyBorder="1" applyAlignment="1">
      <alignment horizontal="center"/>
    </xf>
    <xf numFmtId="0" fontId="7" fillId="8" borderId="45" xfId="0" applyFont="1" applyFill="1" applyBorder="1"/>
    <xf numFmtId="0" fontId="7" fillId="8" borderId="45" xfId="0" applyFont="1" applyFill="1" applyBorder="1" applyAlignment="1">
      <alignment horizontal="left"/>
    </xf>
    <xf numFmtId="164" fontId="7" fillId="8" borderId="45" xfId="0" applyNumberFormat="1" applyFont="1" applyFill="1" applyBorder="1"/>
    <xf numFmtId="0" fontId="7" fillId="8" borderId="45" xfId="0" applyFont="1" applyFill="1" applyBorder="1" applyAlignment="1">
      <alignment horizontal="right"/>
    </xf>
    <xf numFmtId="0" fontId="7" fillId="8" borderId="46" xfId="0" applyFont="1" applyFill="1" applyBorder="1" applyAlignment="1">
      <alignment horizontal="center"/>
    </xf>
    <xf numFmtId="0" fontId="0" fillId="0" borderId="38" xfId="0" applyBorder="1"/>
    <xf numFmtId="164" fontId="0" fillId="0" borderId="38" xfId="0" applyNumberFormat="1" applyBorder="1"/>
    <xf numFmtId="0" fontId="0" fillId="0" borderId="47" xfId="0" applyBorder="1" applyAlignment="1">
      <alignment horizontal="right"/>
    </xf>
    <xf numFmtId="0" fontId="0" fillId="0" borderId="20" xfId="0" applyBorder="1" applyAlignment="1">
      <alignment horizontal="left"/>
    </xf>
    <xf numFmtId="0" fontId="7" fillId="5" borderId="48" xfId="0" applyFont="1" applyFill="1" applyBorder="1"/>
    <xf numFmtId="165" fontId="7" fillId="5" borderId="21" xfId="0" applyNumberFormat="1" applyFont="1" applyFill="1" applyBorder="1" applyAlignment="1">
      <alignment horizontal="center"/>
    </xf>
    <xf numFmtId="165" fontId="0" fillId="5" borderId="49" xfId="0" applyNumberFormat="1" applyFill="1" applyBorder="1"/>
    <xf numFmtId="0" fontId="7" fillId="2" borderId="3" xfId="0" applyFont="1" applyFill="1" applyBorder="1" applyAlignment="1">
      <alignment horizontal="right"/>
    </xf>
    <xf numFmtId="0" fontId="7" fillId="2" borderId="50" xfId="0" applyFont="1" applyFill="1" applyBorder="1" applyAlignment="1">
      <alignment horizontal="right"/>
    </xf>
    <xf numFmtId="0" fontId="7" fillId="2" borderId="51" xfId="0" applyFont="1" applyFill="1" applyBorder="1"/>
    <xf numFmtId="3" fontId="7" fillId="2" borderId="28" xfId="0" applyNumberFormat="1" applyFont="1" applyFill="1" applyBorder="1"/>
    <xf numFmtId="0" fontId="7" fillId="2" borderId="52" xfId="0" applyFont="1" applyFill="1" applyBorder="1"/>
    <xf numFmtId="165" fontId="7" fillId="2" borderId="53" xfId="0" applyNumberFormat="1" applyFont="1" applyFill="1" applyBorder="1"/>
    <xf numFmtId="165" fontId="7" fillId="2" borderId="14" xfId="0" applyNumberFormat="1" applyFont="1" applyFill="1" applyBorder="1"/>
    <xf numFmtId="0" fontId="7" fillId="2" borderId="36" xfId="0" applyFont="1" applyFill="1" applyBorder="1"/>
    <xf numFmtId="165" fontId="7" fillId="2" borderId="54" xfId="0" applyNumberFormat="1" applyFont="1" applyFill="1" applyBorder="1"/>
    <xf numFmtId="165" fontId="7" fillId="2" borderId="35" xfId="0" applyNumberFormat="1" applyFont="1" applyFill="1" applyBorder="1"/>
    <xf numFmtId="0" fontId="0" fillId="2" borderId="19" xfId="0" applyFill="1" applyBorder="1"/>
    <xf numFmtId="0" fontId="0" fillId="2" borderId="31" xfId="0" applyFill="1" applyBorder="1"/>
    <xf numFmtId="0" fontId="0" fillId="2" borderId="55" xfId="0" applyFill="1" applyBorder="1"/>
    <xf numFmtId="0" fontId="7" fillId="5" borderId="7" xfId="0" applyFont="1" applyFill="1" applyBorder="1" applyAlignment="1">
      <alignment horizontal="center"/>
    </xf>
    <xf numFmtId="165" fontId="7" fillId="5" borderId="7" xfId="0" applyNumberFormat="1" applyFont="1" applyFill="1" applyBorder="1" applyAlignment="1">
      <alignment horizontal="center"/>
    </xf>
    <xf numFmtId="165" fontId="0" fillId="0" borderId="17" xfId="0" applyNumberFormat="1" applyBorder="1" applyAlignment="1">
      <alignment horizontal="center"/>
    </xf>
    <xf numFmtId="0" fontId="2" fillId="10" borderId="0" xfId="0" applyFont="1" applyFill="1" applyAlignment="1">
      <alignment horizontal="left"/>
    </xf>
    <xf numFmtId="0" fontId="16" fillId="7" borderId="0" xfId="0" applyFont="1" applyFill="1" applyAlignment="1">
      <alignment horizontal="left"/>
    </xf>
    <xf numFmtId="0" fontId="7" fillId="0" borderId="0" xfId="0" applyFont="1" applyAlignment="1">
      <alignment horizontal="left"/>
    </xf>
    <xf numFmtId="165" fontId="13" fillId="0" borderId="13" xfId="0" applyNumberFormat="1" applyFont="1" applyBorder="1" applyAlignment="1">
      <alignment horizontal="center"/>
    </xf>
    <xf numFmtId="164" fontId="0" fillId="5" borderId="7" xfId="0" applyNumberFormat="1" applyFill="1" applyBorder="1" applyAlignment="1">
      <alignment horizontal="center" vertical="center"/>
    </xf>
    <xf numFmtId="0" fontId="10" fillId="0" borderId="19" xfId="0" applyFont="1" applyBorder="1" applyAlignment="1">
      <alignment horizontal="left"/>
    </xf>
    <xf numFmtId="49" fontId="10" fillId="0" borderId="34" xfId="0" applyNumberFormat="1" applyFont="1" applyBorder="1" applyAlignment="1">
      <alignment horizontal="left"/>
    </xf>
    <xf numFmtId="164" fontId="0" fillId="5" borderId="57" xfId="0" applyNumberFormat="1" applyFill="1" applyBorder="1" applyAlignment="1">
      <alignment horizontal="center" vertical="center"/>
    </xf>
    <xf numFmtId="164" fontId="7" fillId="0" borderId="58" xfId="0" applyNumberFormat="1" applyFont="1" applyBorder="1" applyAlignment="1">
      <alignment horizontal="center"/>
    </xf>
    <xf numFmtId="164" fontId="13" fillId="0" borderId="59" xfId="0" applyNumberFormat="1" applyFont="1" applyBorder="1"/>
    <xf numFmtId="164" fontId="15" fillId="0" borderId="59" xfId="0" applyNumberFormat="1" applyFont="1" applyBorder="1"/>
    <xf numFmtId="0" fontId="0" fillId="0" borderId="13" xfId="0" applyBorder="1"/>
    <xf numFmtId="0" fontId="0" fillId="0" borderId="16" xfId="0" applyBorder="1"/>
    <xf numFmtId="0" fontId="10" fillId="0" borderId="62" xfId="0" applyFont="1" applyBorder="1" applyAlignment="1">
      <alignment horizontal="left"/>
    </xf>
    <xf numFmtId="0" fontId="18" fillId="0" borderId="12" xfId="0" applyFont="1" applyBorder="1"/>
    <xf numFmtId="0" fontId="18" fillId="0" borderId="13" xfId="0" applyFont="1" applyBorder="1" applyAlignment="1">
      <alignment horizontal="left" wrapText="1"/>
    </xf>
    <xf numFmtId="0" fontId="7" fillId="0" borderId="22" xfId="0" applyFont="1" applyBorder="1"/>
    <xf numFmtId="0" fontId="3" fillId="3" borderId="15" xfId="0" applyFont="1" applyFill="1" applyBorder="1" applyAlignment="1">
      <alignment horizontal="left"/>
    </xf>
    <xf numFmtId="0" fontId="0" fillId="3" borderId="16" xfId="0" applyFill="1" applyBorder="1" applyAlignment="1">
      <alignment horizontal="left"/>
    </xf>
    <xf numFmtId="0" fontId="3" fillId="3" borderId="12" xfId="0" applyFont="1" applyFill="1" applyBorder="1" applyAlignment="1">
      <alignment horizontal="left"/>
    </xf>
    <xf numFmtId="0" fontId="3" fillId="3" borderId="13" xfId="0" applyFont="1" applyFill="1" applyBorder="1" applyAlignment="1">
      <alignment horizontal="right"/>
    </xf>
    <xf numFmtId="0" fontId="8" fillId="3" borderId="12" xfId="0" applyFont="1" applyFill="1" applyBorder="1"/>
    <xf numFmtId="0" fontId="16" fillId="3" borderId="13" xfId="0" applyFont="1" applyFill="1" applyBorder="1" applyAlignment="1">
      <alignment horizontal="left"/>
    </xf>
    <xf numFmtId="166" fontId="7" fillId="5" borderId="24" xfId="0" applyNumberFormat="1" applyFont="1" applyFill="1" applyBorder="1" applyAlignment="1">
      <alignment horizontal="center"/>
    </xf>
    <xf numFmtId="0" fontId="0" fillId="0" borderId="34" xfId="0" applyBorder="1"/>
    <xf numFmtId="164" fontId="7" fillId="5" borderId="21" xfId="0" applyNumberFormat="1" applyFont="1" applyFill="1" applyBorder="1" applyAlignment="1">
      <alignment horizontal="center"/>
    </xf>
    <xf numFmtId="0" fontId="0" fillId="0" borderId="55" xfId="0" applyBorder="1" applyAlignment="1">
      <alignment horizontal="right"/>
    </xf>
    <xf numFmtId="165" fontId="7" fillId="5" borderId="44" xfId="0" applyNumberFormat="1" applyFont="1" applyFill="1" applyBorder="1" applyAlignment="1">
      <alignment horizontal="center"/>
    </xf>
    <xf numFmtId="0" fontId="3" fillId="0" borderId="15" xfId="0" applyFont="1" applyBorder="1"/>
    <xf numFmtId="169" fontId="7" fillId="0" borderId="15" xfId="0" applyNumberFormat="1" applyFont="1" applyBorder="1"/>
    <xf numFmtId="165" fontId="7" fillId="5" borderId="34" xfId="0" applyNumberFormat="1" applyFont="1" applyFill="1" applyBorder="1" applyAlignment="1">
      <alignment horizontal="center"/>
    </xf>
    <xf numFmtId="0" fontId="10" fillId="0" borderId="12" xfId="0" applyFont="1" applyBorder="1" applyAlignment="1">
      <alignment horizontal="left"/>
    </xf>
    <xf numFmtId="164" fontId="0" fillId="0" borderId="13" xfId="0" applyNumberFormat="1" applyBorder="1" applyAlignment="1">
      <alignment horizontal="center"/>
    </xf>
    <xf numFmtId="170" fontId="7" fillId="0" borderId="15" xfId="0" applyNumberFormat="1" applyFont="1" applyBorder="1"/>
    <xf numFmtId="170" fontId="7" fillId="0" borderId="12" xfId="0" applyNumberFormat="1" applyFont="1" applyBorder="1"/>
    <xf numFmtId="0" fontId="7" fillId="0" borderId="67" xfId="0" applyFont="1" applyBorder="1" applyAlignment="1">
      <alignment horizontal="center"/>
    </xf>
    <xf numFmtId="0" fontId="7" fillId="0" borderId="63" xfId="0" applyFont="1" applyBorder="1" applyAlignment="1">
      <alignment horizontal="center"/>
    </xf>
    <xf numFmtId="164" fontId="7" fillId="5" borderId="53" xfId="0" applyNumberFormat="1" applyFont="1" applyFill="1" applyBorder="1" applyAlignment="1">
      <alignment horizontal="center"/>
    </xf>
    <xf numFmtId="0" fontId="7" fillId="0" borderId="12" xfId="0" applyFont="1" applyBorder="1" applyAlignment="1">
      <alignment horizontal="left"/>
    </xf>
    <xf numFmtId="0" fontId="7" fillId="0" borderId="67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165" fontId="0" fillId="0" borderId="38" xfId="0" applyNumberFormat="1" applyBorder="1" applyAlignment="1">
      <alignment horizontal="center"/>
    </xf>
    <xf numFmtId="8" fontId="7" fillId="5" borderId="21" xfId="0" applyNumberFormat="1" applyFont="1" applyFill="1" applyBorder="1" applyAlignment="1">
      <alignment horizontal="center"/>
    </xf>
    <xf numFmtId="165" fontId="0" fillId="0" borderId="14" xfId="0" applyNumberFormat="1" applyBorder="1" applyAlignment="1">
      <alignment horizontal="center"/>
    </xf>
    <xf numFmtId="0" fontId="0" fillId="0" borderId="68" xfId="0" applyBorder="1"/>
    <xf numFmtId="0" fontId="10" fillId="0" borderId="67" xfId="0" applyFont="1" applyBorder="1"/>
    <xf numFmtId="0" fontId="10" fillId="0" borderId="63" xfId="0" applyFont="1" applyBorder="1" applyAlignment="1">
      <alignment horizontal="left"/>
    </xf>
    <xf numFmtId="46" fontId="10" fillId="0" borderId="13" xfId="0" applyNumberFormat="1" applyFont="1" applyBorder="1" applyAlignment="1">
      <alignment horizontal="left"/>
    </xf>
    <xf numFmtId="0" fontId="0" fillId="0" borderId="31" xfId="0" applyBorder="1" applyAlignment="1">
      <alignment horizontal="right"/>
    </xf>
    <xf numFmtId="0" fontId="0" fillId="0" borderId="19" xfId="0" applyBorder="1"/>
    <xf numFmtId="171" fontId="7" fillId="5" borderId="3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68" xfId="0" applyFont="1" applyBorder="1"/>
    <xf numFmtId="0" fontId="7" fillId="0" borderId="55" xfId="0" applyFont="1" applyBorder="1" applyAlignment="1">
      <alignment horizontal="right"/>
    </xf>
    <xf numFmtId="0" fontId="10" fillId="6" borderId="13" xfId="0" applyFont="1" applyFill="1" applyBorder="1" applyAlignment="1">
      <alignment horizontal="center" wrapText="1"/>
    </xf>
    <xf numFmtId="0" fontId="10" fillId="0" borderId="0" xfId="0" applyFont="1"/>
    <xf numFmtId="170" fontId="10" fillId="6" borderId="13" xfId="0" applyNumberFormat="1" applyFont="1" applyFill="1" applyBorder="1" applyAlignment="1">
      <alignment horizontal="center"/>
    </xf>
    <xf numFmtId="8" fontId="3" fillId="0" borderId="63" xfId="0" applyNumberFormat="1" applyFont="1" applyBorder="1" applyAlignment="1">
      <alignment horizontal="center"/>
    </xf>
    <xf numFmtId="164" fontId="7" fillId="5" borderId="31" xfId="0" applyNumberFormat="1" applyFont="1" applyFill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165" fontId="13" fillId="7" borderId="14" xfId="1" applyNumberFormat="1" applyFont="1" applyFill="1" applyBorder="1"/>
    <xf numFmtId="0" fontId="0" fillId="6" borderId="13" xfId="0" applyFill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8" fontId="0" fillId="5" borderId="70" xfId="0" applyNumberFormat="1" applyFill="1" applyBorder="1"/>
    <xf numFmtId="0" fontId="10" fillId="0" borderId="18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/>
    </xf>
    <xf numFmtId="0" fontId="5" fillId="4" borderId="71" xfId="0" applyFont="1" applyFill="1" applyBorder="1"/>
    <xf numFmtId="8" fontId="5" fillId="4" borderId="63" xfId="0" applyNumberFormat="1" applyFont="1" applyFill="1" applyBorder="1" applyAlignment="1">
      <alignment horizontal="left"/>
    </xf>
    <xf numFmtId="8" fontId="5" fillId="4" borderId="71" xfId="0" applyNumberFormat="1" applyFont="1" applyFill="1" applyBorder="1" applyAlignment="1">
      <alignment horizontal="left"/>
    </xf>
    <xf numFmtId="0" fontId="6" fillId="4" borderId="72" xfId="0" applyFont="1" applyFill="1" applyBorder="1"/>
    <xf numFmtId="0" fontId="2" fillId="4" borderId="72" xfId="0" applyFont="1" applyFill="1" applyBorder="1"/>
    <xf numFmtId="164" fontId="0" fillId="6" borderId="13" xfId="0" applyNumberFormat="1" applyFill="1" applyBorder="1" applyAlignment="1">
      <alignment horizontal="center"/>
    </xf>
    <xf numFmtId="166" fontId="7" fillId="5" borderId="73" xfId="0" applyNumberFormat="1" applyFont="1" applyFill="1" applyBorder="1" applyAlignment="1">
      <alignment horizontal="center"/>
    </xf>
    <xf numFmtId="165" fontId="7" fillId="5" borderId="74" xfId="0" applyNumberFormat="1" applyFont="1" applyFill="1" applyBorder="1" applyAlignment="1">
      <alignment horizontal="center"/>
    </xf>
    <xf numFmtId="165" fontId="7" fillId="5" borderId="75" xfId="0" applyNumberFormat="1" applyFont="1" applyFill="1" applyBorder="1" applyAlignment="1">
      <alignment horizontal="center"/>
    </xf>
    <xf numFmtId="166" fontId="7" fillId="5" borderId="77" xfId="0" applyNumberFormat="1" applyFont="1" applyFill="1" applyBorder="1" applyAlignment="1">
      <alignment horizontal="center"/>
    </xf>
    <xf numFmtId="166" fontId="7" fillId="5" borderId="76" xfId="0" applyNumberFormat="1" applyFont="1" applyFill="1" applyBorder="1" applyAlignment="1">
      <alignment horizontal="center"/>
    </xf>
    <xf numFmtId="0" fontId="7" fillId="8" borderId="78" xfId="0" applyFont="1" applyFill="1" applyBorder="1"/>
    <xf numFmtId="165" fontId="7" fillId="5" borderId="80" xfId="0" applyNumberFormat="1" applyFont="1" applyFill="1" applyBorder="1" applyAlignment="1">
      <alignment horizontal="center"/>
    </xf>
    <xf numFmtId="0" fontId="7" fillId="8" borderId="79" xfId="0" applyFont="1" applyFill="1" applyBorder="1"/>
    <xf numFmtId="164" fontId="2" fillId="0" borderId="56" xfId="0" applyNumberFormat="1" applyFont="1" applyBorder="1"/>
    <xf numFmtId="164" fontId="0" fillId="0" borderId="56" xfId="0" applyNumberFormat="1" applyBorder="1"/>
    <xf numFmtId="0" fontId="0" fillId="0" borderId="56" xfId="0" applyBorder="1"/>
    <xf numFmtId="164" fontId="12" fillId="5" borderId="66" xfId="0" applyNumberFormat="1" applyFont="1" applyFill="1" applyBorder="1" applyAlignment="1">
      <alignment horizontal="center"/>
    </xf>
    <xf numFmtId="167" fontId="2" fillId="0" borderId="14" xfId="0" applyNumberFormat="1" applyFont="1" applyBorder="1" applyAlignment="1">
      <alignment horizontal="center"/>
    </xf>
    <xf numFmtId="165" fontId="7" fillId="5" borderId="35" xfId="0" applyNumberFormat="1" applyFont="1" applyFill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164" fontId="2" fillId="0" borderId="81" xfId="0" applyNumberFormat="1" applyFont="1" applyBorder="1"/>
    <xf numFmtId="167" fontId="7" fillId="5" borderId="3" xfId="0" applyNumberFormat="1" applyFont="1" applyFill="1" applyBorder="1" applyAlignment="1">
      <alignment horizontal="center"/>
    </xf>
    <xf numFmtId="0" fontId="7" fillId="5" borderId="82" xfId="0" applyFont="1" applyFill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0" fontId="7" fillId="5" borderId="1" xfId="0" applyFont="1" applyFill="1" applyBorder="1"/>
    <xf numFmtId="0" fontId="7" fillId="0" borderId="9" xfId="0" applyFont="1" applyBorder="1"/>
    <xf numFmtId="0" fontId="10" fillId="6" borderId="18" xfId="0" applyFont="1" applyFill="1" applyBorder="1" applyAlignment="1">
      <alignment horizontal="center"/>
    </xf>
    <xf numFmtId="0" fontId="1" fillId="6" borderId="13" xfId="0" applyFont="1" applyFill="1" applyBorder="1" applyAlignment="1">
      <alignment horizontal="center"/>
    </xf>
    <xf numFmtId="168" fontId="1" fillId="6" borderId="20" xfId="0" applyNumberFormat="1" applyFont="1" applyFill="1" applyBorder="1" applyAlignment="1">
      <alignment horizontal="center"/>
    </xf>
    <xf numFmtId="164" fontId="10" fillId="0" borderId="13" xfId="0" applyNumberFormat="1" applyFont="1" applyBorder="1" applyAlignment="1">
      <alignment horizontal="left"/>
    </xf>
    <xf numFmtId="0" fontId="19" fillId="0" borderId="12" xfId="0" applyFont="1" applyBorder="1"/>
    <xf numFmtId="165" fontId="19" fillId="0" borderId="13" xfId="0" applyNumberFormat="1" applyFont="1" applyBorder="1" applyAlignment="1">
      <alignment horizontal="center"/>
    </xf>
    <xf numFmtId="0" fontId="10" fillId="0" borderId="13" xfId="0" applyFont="1" applyBorder="1" applyAlignment="1">
      <alignment horizontal="center" wrapText="1"/>
    </xf>
    <xf numFmtId="0" fontId="20" fillId="0" borderId="12" xfId="0" applyFont="1" applyBorder="1"/>
    <xf numFmtId="0" fontId="21" fillId="0" borderId="0" xfId="0" applyFont="1"/>
    <xf numFmtId="0" fontId="10" fillId="0" borderId="16" xfId="0" applyFont="1" applyBorder="1" applyAlignment="1">
      <alignment horizontal="center"/>
    </xf>
    <xf numFmtId="168" fontId="1" fillId="0" borderId="26" xfId="0" applyNumberFormat="1" applyFont="1" applyBorder="1" applyAlignment="1">
      <alignment horizontal="center"/>
    </xf>
    <xf numFmtId="0" fontId="1" fillId="0" borderId="19" xfId="0" applyFont="1" applyBorder="1"/>
    <xf numFmtId="0" fontId="1" fillId="0" borderId="13" xfId="0" applyFont="1" applyBorder="1"/>
    <xf numFmtId="0" fontId="1" fillId="0" borderId="12" xfId="0" applyFont="1" applyBorder="1"/>
    <xf numFmtId="0" fontId="1" fillId="0" borderId="13" xfId="0" applyFont="1" applyBorder="1" applyAlignment="1">
      <alignment horizontal="left"/>
    </xf>
    <xf numFmtId="0" fontId="1" fillId="0" borderId="22" xfId="0" applyFont="1" applyBorder="1"/>
    <xf numFmtId="0" fontId="1" fillId="0" borderId="59" xfId="0" applyFont="1" applyBorder="1"/>
    <xf numFmtId="164" fontId="1" fillId="0" borderId="16" xfId="0" applyNumberFormat="1" applyFont="1" applyBorder="1" applyAlignment="1">
      <alignment horizontal="center"/>
    </xf>
    <xf numFmtId="164" fontId="1" fillId="0" borderId="13" xfId="0" applyNumberFormat="1" applyFont="1" applyBorder="1" applyAlignment="1">
      <alignment horizontal="center"/>
    </xf>
    <xf numFmtId="164" fontId="1" fillId="6" borderId="13" xfId="0" applyNumberFormat="1" applyFont="1" applyFill="1" applyBorder="1" applyAlignment="1">
      <alignment horizontal="center"/>
    </xf>
    <xf numFmtId="164" fontId="1" fillId="0" borderId="63" xfId="0" applyNumberFormat="1" applyFont="1" applyBorder="1" applyAlignment="1">
      <alignment horizontal="center"/>
    </xf>
    <xf numFmtId="164" fontId="1" fillId="6" borderId="18" xfId="0" applyNumberFormat="1" applyFont="1" applyFill="1" applyBorder="1" applyAlignment="1">
      <alignment horizontal="center"/>
    </xf>
    <xf numFmtId="164" fontId="1" fillId="0" borderId="18" xfId="0" applyNumberFormat="1" applyFont="1" applyBorder="1" applyAlignment="1">
      <alignment horizontal="center"/>
    </xf>
    <xf numFmtId="0" fontId="1" fillId="0" borderId="25" xfId="0" applyFont="1" applyBorder="1"/>
    <xf numFmtId="168" fontId="1" fillId="0" borderId="20" xfId="0" applyNumberFormat="1" applyFont="1" applyBorder="1" applyAlignment="1">
      <alignment horizontal="center"/>
    </xf>
    <xf numFmtId="165" fontId="1" fillId="5" borderId="53" xfId="0" applyNumberFormat="1" applyFont="1" applyFill="1" applyBorder="1" applyAlignment="1">
      <alignment horizontal="center"/>
    </xf>
    <xf numFmtId="165" fontId="1" fillId="5" borderId="21" xfId="0" applyNumberFormat="1" applyFont="1" applyFill="1" applyBorder="1" applyAlignment="1">
      <alignment horizontal="center"/>
    </xf>
    <xf numFmtId="164" fontId="1" fillId="5" borderId="21" xfId="0" applyNumberFormat="1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165" fontId="1" fillId="6" borderId="28" xfId="0" applyNumberFormat="1" applyFont="1" applyFill="1" applyBorder="1" applyAlignment="1">
      <alignment horizontal="center"/>
    </xf>
    <xf numFmtId="165" fontId="1" fillId="6" borderId="21" xfId="0" applyNumberFormat="1" applyFont="1" applyFill="1" applyBorder="1" applyAlignment="1">
      <alignment horizontal="center"/>
    </xf>
    <xf numFmtId="165" fontId="1" fillId="0" borderId="21" xfId="0" applyNumberFormat="1" applyFont="1" applyBorder="1" applyAlignment="1">
      <alignment horizontal="center"/>
    </xf>
    <xf numFmtId="165" fontId="1" fillId="0" borderId="31" xfId="0" applyNumberFormat="1" applyFont="1" applyBorder="1" applyAlignment="1">
      <alignment horizontal="center"/>
    </xf>
    <xf numFmtId="0" fontId="1" fillId="0" borderId="64" xfId="0" applyFont="1" applyBorder="1"/>
    <xf numFmtId="0" fontId="1" fillId="6" borderId="18" xfId="0" applyFont="1" applyFill="1" applyBorder="1" applyAlignment="1">
      <alignment horizontal="center"/>
    </xf>
    <xf numFmtId="164" fontId="1" fillId="0" borderId="14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164" fontId="1" fillId="0" borderId="61" xfId="0" applyNumberFormat="1" applyFont="1" applyBorder="1" applyAlignment="1">
      <alignment horizontal="center"/>
    </xf>
    <xf numFmtId="165" fontId="1" fillId="0" borderId="16" xfId="0" applyNumberFormat="1" applyFont="1" applyBorder="1" applyAlignment="1">
      <alignment horizontal="center"/>
    </xf>
    <xf numFmtId="167" fontId="1" fillId="0" borderId="13" xfId="0" applyNumberFormat="1" applyFont="1" applyBorder="1" applyAlignment="1">
      <alignment horizontal="center"/>
    </xf>
    <xf numFmtId="165" fontId="1" fillId="0" borderId="13" xfId="0" applyNumberFormat="1" applyFont="1" applyBorder="1" applyAlignment="1">
      <alignment horizontal="center"/>
    </xf>
    <xf numFmtId="164" fontId="1" fillId="0" borderId="38" xfId="0" applyNumberFormat="1" applyFont="1" applyBorder="1" applyAlignment="1">
      <alignment horizontal="center"/>
    </xf>
    <xf numFmtId="164" fontId="0" fillId="0" borderId="56" xfId="0" applyNumberFormat="1" applyBorder="1" applyAlignment="1">
      <alignment horizontal="center"/>
    </xf>
    <xf numFmtId="164" fontId="0" fillId="6" borderId="14" xfId="0" applyNumberFormat="1" applyFill="1" applyBorder="1" applyAlignment="1">
      <alignment horizontal="center"/>
    </xf>
    <xf numFmtId="0" fontId="1" fillId="0" borderId="0" xfId="0" applyFont="1"/>
    <xf numFmtId="49" fontId="22" fillId="12" borderId="13" xfId="0" applyNumberFormat="1" applyFont="1" applyFill="1" applyBorder="1" applyAlignment="1">
      <alignment horizontal="center"/>
    </xf>
    <xf numFmtId="170" fontId="23" fillId="6" borderId="13" xfId="0" applyNumberFormat="1" applyFont="1" applyFill="1" applyBorder="1" applyAlignment="1">
      <alignment horizontal="center"/>
    </xf>
    <xf numFmtId="0" fontId="24" fillId="0" borderId="60" xfId="0" applyFont="1" applyBorder="1"/>
    <xf numFmtId="165" fontId="25" fillId="6" borderId="59" xfId="0" applyNumberFormat="1" applyFont="1" applyFill="1" applyBorder="1"/>
    <xf numFmtId="164" fontId="21" fillId="0" borderId="59" xfId="0" applyNumberFormat="1" applyFont="1" applyBorder="1"/>
    <xf numFmtId="164" fontId="26" fillId="0" borderId="59" xfId="0" applyNumberFormat="1" applyFont="1" applyBorder="1"/>
    <xf numFmtId="164" fontId="13" fillId="7" borderId="59" xfId="0" applyNumberFormat="1" applyFont="1" applyFill="1" applyBorder="1"/>
    <xf numFmtId="164" fontId="13" fillId="6" borderId="0" xfId="0" applyNumberFormat="1" applyFont="1" applyFill="1"/>
    <xf numFmtId="164" fontId="13" fillId="6" borderId="59" xfId="0" applyNumberFormat="1" applyFont="1" applyFill="1" applyBorder="1"/>
    <xf numFmtId="164" fontId="18" fillId="0" borderId="59" xfId="0" applyNumberFormat="1" applyFont="1" applyBorder="1"/>
    <xf numFmtId="0" fontId="21" fillId="0" borderId="59" xfId="0" applyFont="1" applyBorder="1"/>
    <xf numFmtId="164" fontId="26" fillId="0" borderId="59" xfId="0" applyNumberFormat="1" applyFont="1" applyBorder="1" applyAlignment="1">
      <alignment horizontal="right"/>
    </xf>
    <xf numFmtId="164" fontId="11" fillId="6" borderId="65" xfId="0" applyNumberFormat="1" applyFont="1" applyFill="1" applyBorder="1"/>
    <xf numFmtId="164" fontId="11" fillId="11" borderId="56" xfId="0" applyNumberFormat="1" applyFont="1" applyFill="1" applyBorder="1"/>
    <xf numFmtId="164" fontId="11" fillId="6" borderId="0" xfId="0" applyNumberFormat="1" applyFont="1" applyFill="1"/>
    <xf numFmtId="164" fontId="11" fillId="6" borderId="14" xfId="0" applyNumberFormat="1" applyFont="1" applyFill="1" applyBorder="1"/>
    <xf numFmtId="0" fontId="21" fillId="0" borderId="66" xfId="0" applyFont="1" applyBorder="1"/>
    <xf numFmtId="164" fontId="25" fillId="3" borderId="17" xfId="0" applyNumberFormat="1" applyFont="1" applyFill="1" applyBorder="1" applyAlignment="1">
      <alignment horizontal="right"/>
    </xf>
    <xf numFmtId="8" fontId="11" fillId="0" borderId="14" xfId="0" applyNumberFormat="1" applyFont="1" applyBorder="1"/>
    <xf numFmtId="164" fontId="11" fillId="0" borderId="14" xfId="0" applyNumberFormat="1" applyFont="1" applyBorder="1"/>
    <xf numFmtId="8" fontId="11" fillId="0" borderId="61" xfId="0" applyNumberFormat="1" applyFont="1" applyBorder="1"/>
    <xf numFmtId="0" fontId="11" fillId="0" borderId="56" xfId="0" applyFont="1" applyBorder="1"/>
    <xf numFmtId="164" fontId="25" fillId="3" borderId="14" xfId="0" applyNumberFormat="1" applyFont="1" applyFill="1" applyBorder="1" applyAlignment="1">
      <alignment horizontal="right"/>
    </xf>
    <xf numFmtId="164" fontId="26" fillId="0" borderId="14" xfId="0" applyNumberFormat="1" applyFont="1" applyBorder="1" applyAlignment="1">
      <alignment horizontal="right"/>
    </xf>
    <xf numFmtId="164" fontId="13" fillId="6" borderId="14" xfId="0" applyNumberFormat="1" applyFont="1" applyFill="1" applyBorder="1"/>
    <xf numFmtId="164" fontId="13" fillId="6" borderId="14" xfId="0" applyNumberFormat="1" applyFont="1" applyFill="1" applyBorder="1" applyAlignment="1">
      <alignment horizontal="right"/>
    </xf>
    <xf numFmtId="165" fontId="13" fillId="0" borderId="14" xfId="1" applyNumberFormat="1" applyFont="1" applyFill="1" applyBorder="1"/>
    <xf numFmtId="164" fontId="13" fillId="0" borderId="69" xfId="0" applyNumberFormat="1" applyFont="1" applyBorder="1"/>
    <xf numFmtId="164" fontId="25" fillId="3" borderId="14" xfId="0" applyNumberFormat="1" applyFont="1" applyFill="1" applyBorder="1"/>
    <xf numFmtId="164" fontId="13" fillId="0" borderId="35" xfId="0" applyNumberFormat="1" applyFont="1" applyBorder="1"/>
    <xf numFmtId="164" fontId="27" fillId="3" borderId="3" xfId="0" applyNumberFormat="1" applyFont="1" applyFill="1" applyBorder="1"/>
    <xf numFmtId="0" fontId="17" fillId="0" borderId="0" xfId="0" applyFont="1"/>
    <xf numFmtId="47" fontId="10" fillId="0" borderId="13" xfId="0" applyNumberFormat="1" applyFont="1" applyBorder="1" applyAlignment="1">
      <alignment horizontal="left"/>
    </xf>
    <xf numFmtId="46" fontId="0" fillId="0" borderId="0" xfId="0" applyNumberFormat="1"/>
    <xf numFmtId="164" fontId="13" fillId="7" borderId="14" xfId="0" applyNumberFormat="1" applyFont="1" applyFill="1" applyBorder="1" applyAlignment="1">
      <alignment wrapText="1"/>
    </xf>
    <xf numFmtId="165" fontId="10" fillId="0" borderId="13" xfId="0" applyNumberFormat="1" applyFont="1" applyBorder="1" applyAlignment="1">
      <alignment horizontal="center" wrapText="1"/>
    </xf>
    <xf numFmtId="165" fontId="8" fillId="6" borderId="13" xfId="0" applyNumberFormat="1" applyFont="1" applyFill="1" applyBorder="1" applyAlignment="1">
      <alignment horizontal="center" wrapText="1"/>
    </xf>
    <xf numFmtId="8" fontId="21" fillId="0" borderId="14" xfId="0" applyNumberFormat="1" applyFont="1" applyBorder="1"/>
    <xf numFmtId="170" fontId="28" fillId="6" borderId="13" xfId="0" applyNumberFormat="1" applyFont="1" applyFill="1" applyBorder="1" applyAlignment="1">
      <alignment horizontal="center"/>
    </xf>
    <xf numFmtId="0" fontId="29" fillId="0" borderId="13" xfId="0" applyFont="1" applyBorder="1" applyAlignment="1">
      <alignment horizontal="left"/>
    </xf>
    <xf numFmtId="0" fontId="29" fillId="0" borderId="12" xfId="0" applyFont="1" applyBorder="1"/>
    <xf numFmtId="170" fontId="29" fillId="6" borderId="13" xfId="0" applyNumberFormat="1" applyFont="1" applyFill="1" applyBorder="1" applyAlignment="1">
      <alignment horizontal="center"/>
    </xf>
    <xf numFmtId="164" fontId="30" fillId="0" borderId="59" xfId="0" applyNumberFormat="1" applyFont="1" applyBorder="1"/>
    <xf numFmtId="164" fontId="13" fillId="6" borderId="14" xfId="0" applyNumberFormat="1" applyFont="1" applyFill="1" applyBorder="1" applyAlignment="1">
      <alignment wrapText="1"/>
    </xf>
    <xf numFmtId="0" fontId="33" fillId="0" borderId="13" xfId="0" applyFont="1" applyBorder="1" applyAlignment="1">
      <alignment horizontal="left"/>
    </xf>
    <xf numFmtId="164" fontId="1" fillId="0" borderId="59" xfId="0" applyNumberFormat="1" applyFont="1" applyBorder="1"/>
    <xf numFmtId="164" fontId="10" fillId="0" borderId="59" xfId="0" applyNumberFormat="1" applyFont="1" applyBorder="1"/>
    <xf numFmtId="0" fontId="4" fillId="2" borderId="1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0" fillId="3" borderId="2" xfId="0" applyFill="1" applyBorder="1" applyAlignment="1"/>
    <xf numFmtId="0" fontId="17" fillId="9" borderId="39" xfId="0" applyFont="1" applyFill="1" applyBorder="1" applyAlignment="1">
      <alignment horizontal="center"/>
    </xf>
    <xf numFmtId="0" fontId="17" fillId="9" borderId="40" xfId="0" applyFont="1" applyFill="1" applyBorder="1" applyAlignment="1">
      <alignment horizontal="center"/>
    </xf>
  </cellXfs>
  <cellStyles count="2">
    <cellStyle name="Standard" xfId="0" builtinId="0"/>
    <cellStyle name="Währung" xfId="1" builtinId="4"/>
  </cellStyles>
  <dxfs count="2">
    <dxf>
      <font>
        <color rgb="FF0070C0"/>
      </font>
      <fill>
        <patternFill>
          <bgColor rgb="FF05FF76"/>
        </patternFill>
      </fill>
    </dxf>
    <dxf>
      <font>
        <color rgb="FF0070C0"/>
      </font>
      <fill>
        <patternFill>
          <bgColor rgb="FF05FF76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31"/>
  <sheetViews>
    <sheetView tabSelected="1" zoomScale="80" zoomScaleNormal="80" workbookViewId="0">
      <pane ySplit="1" topLeftCell="A2" activePane="bottomLeft" state="frozen"/>
      <selection pane="bottomLeft" activeCell="B34" sqref="B34"/>
    </sheetView>
  </sheetViews>
  <sheetFormatPr baseColWidth="10" defaultColWidth="11" defaultRowHeight="15.6"/>
  <cols>
    <col min="1" max="1" width="30.75" customWidth="1"/>
    <col min="2" max="2" width="33.59765625" customWidth="1"/>
    <col min="3" max="3" width="16.5" customWidth="1"/>
    <col min="4" max="4" width="32.25" customWidth="1"/>
    <col min="5" max="5" width="58.09765625" bestFit="1" customWidth="1"/>
    <col min="6" max="6" width="18.84765625" bestFit="1" customWidth="1"/>
    <col min="7" max="7" width="16" customWidth="1"/>
    <col min="8" max="8" width="28.25" customWidth="1"/>
    <col min="9" max="9" width="22.5" customWidth="1"/>
    <col min="10" max="10" width="19.25" bestFit="1" customWidth="1"/>
    <col min="11" max="11" width="17.5" customWidth="1"/>
    <col min="12" max="12" width="12" customWidth="1"/>
  </cols>
  <sheetData>
    <row r="1" spans="1:12" ht="20.399999999999999">
      <c r="A1" s="288" t="s">
        <v>0</v>
      </c>
      <c r="B1" s="289"/>
      <c r="C1" s="244">
        <f>SUM(C4,C19,C25)</f>
        <v>37888</v>
      </c>
      <c r="D1" s="290" t="s">
        <v>1</v>
      </c>
      <c r="E1" s="291"/>
      <c r="F1" s="271">
        <f>F4+F11+F60+F65</f>
        <v>35619.4</v>
      </c>
      <c r="G1" s="1" t="s">
        <v>2</v>
      </c>
      <c r="H1" s="169" t="s">
        <v>3</v>
      </c>
      <c r="I1" s="169" t="s">
        <v>4</v>
      </c>
      <c r="J1" s="172"/>
      <c r="K1" s="2"/>
      <c r="L1" s="2"/>
    </row>
    <row r="2" spans="1:12" ht="18.3">
      <c r="A2" s="3" t="s">
        <v>5</v>
      </c>
      <c r="B2" s="4" t="s">
        <v>6</v>
      </c>
      <c r="C2" s="107" t="s">
        <v>7</v>
      </c>
      <c r="D2" s="3" t="s">
        <v>5</v>
      </c>
      <c r="E2" s="4" t="s">
        <v>8</v>
      </c>
      <c r="F2" s="104" t="s">
        <v>7</v>
      </c>
      <c r="G2" s="5">
        <f>(C1-F1)</f>
        <v>2268.5999999999985</v>
      </c>
      <c r="H2" s="170">
        <v>13804</v>
      </c>
      <c r="I2" s="171">
        <f>H2+G2</f>
        <v>16072.599999999999</v>
      </c>
      <c r="J2" s="173"/>
      <c r="K2" s="6"/>
      <c r="L2" s="6"/>
    </row>
    <row r="3" spans="1:12" ht="18.3">
      <c r="A3" s="7" t="s">
        <v>9</v>
      </c>
      <c r="B3" s="8"/>
      <c r="C3" s="108"/>
      <c r="D3" s="7"/>
      <c r="E3" s="8" t="s">
        <v>10</v>
      </c>
      <c r="F3" s="9"/>
      <c r="G3" s="6"/>
      <c r="H3" s="12" t="s">
        <v>11</v>
      </c>
      <c r="J3" s="6"/>
      <c r="K3" s="272" t="s">
        <v>12</v>
      </c>
      <c r="L3" s="6"/>
    </row>
    <row r="4" spans="1:12">
      <c r="A4" s="10" t="s">
        <v>13</v>
      </c>
      <c r="B4" s="11">
        <v>22400</v>
      </c>
      <c r="C4" s="244">
        <f>SUM(C5,C7,C12)</f>
        <v>22300</v>
      </c>
      <c r="D4" s="117" t="s">
        <v>14</v>
      </c>
      <c r="E4" s="118"/>
      <c r="F4" s="258">
        <f>SUM(F5:F9)</f>
        <v>0</v>
      </c>
      <c r="H4" s="16" t="s">
        <v>15</v>
      </c>
      <c r="I4" t="s">
        <v>16</v>
      </c>
    </row>
    <row r="5" spans="1:12">
      <c r="A5" s="13"/>
      <c r="B5" s="14"/>
      <c r="C5" s="245"/>
      <c r="D5" s="207" t="s">
        <v>17</v>
      </c>
      <c r="E5" s="208" t="s">
        <v>18</v>
      </c>
      <c r="F5" s="259">
        <v>0</v>
      </c>
      <c r="H5" s="6" t="s">
        <v>19</v>
      </c>
      <c r="I5" t="s">
        <v>20</v>
      </c>
    </row>
    <row r="6" spans="1:12">
      <c r="A6" s="13"/>
      <c r="B6" s="15"/>
      <c r="C6" s="245"/>
      <c r="D6" s="209" t="s">
        <v>21</v>
      </c>
      <c r="E6" s="210" t="s">
        <v>22</v>
      </c>
      <c r="F6" s="260">
        <v>0</v>
      </c>
      <c r="G6" s="6"/>
      <c r="H6" s="100" t="s">
        <v>23</v>
      </c>
      <c r="I6" t="s">
        <v>24</v>
      </c>
      <c r="J6" s="6"/>
      <c r="K6" s="6"/>
      <c r="L6" s="6"/>
    </row>
    <row r="7" spans="1:12">
      <c r="A7" s="17" t="s">
        <v>25</v>
      </c>
      <c r="B7" s="14" t="s">
        <v>26</v>
      </c>
      <c r="C7" s="246">
        <v>22000</v>
      </c>
      <c r="D7" s="211" t="s">
        <v>27</v>
      </c>
      <c r="E7" s="243" t="s">
        <v>28</v>
      </c>
      <c r="F7" s="261">
        <v>0</v>
      </c>
      <c r="H7" s="101" t="s">
        <v>29</v>
      </c>
      <c r="I7" t="s">
        <v>30</v>
      </c>
      <c r="J7" s="6"/>
      <c r="K7" s="6"/>
      <c r="L7" s="6"/>
    </row>
    <row r="8" spans="1:12">
      <c r="A8" s="19" t="s">
        <v>31</v>
      </c>
      <c r="B8" s="167" t="s">
        <v>32</v>
      </c>
      <c r="C8" s="247"/>
      <c r="D8" s="209" t="s">
        <v>33</v>
      </c>
      <c r="E8" s="208" t="s">
        <v>34</v>
      </c>
      <c r="F8" s="260">
        <v>0</v>
      </c>
      <c r="G8" s="22"/>
      <c r="J8" s="23"/>
      <c r="K8" s="23"/>
      <c r="L8" s="6"/>
    </row>
    <row r="9" spans="1:12">
      <c r="A9" s="24" t="s">
        <v>35</v>
      </c>
      <c r="B9" s="168" t="s">
        <v>36</v>
      </c>
      <c r="C9" s="248"/>
      <c r="D9" s="209"/>
      <c r="E9" s="212"/>
      <c r="F9" s="260"/>
      <c r="G9" s="26" t="s">
        <v>37</v>
      </c>
      <c r="H9" s="27" t="s">
        <v>38</v>
      </c>
      <c r="I9" s="28" t="s">
        <v>39</v>
      </c>
      <c r="J9" s="28" t="s">
        <v>40</v>
      </c>
      <c r="K9" s="28" t="s">
        <v>41</v>
      </c>
      <c r="L9" s="30" t="s">
        <v>42</v>
      </c>
    </row>
    <row r="10" spans="1:12">
      <c r="A10" s="25" t="s">
        <v>43</v>
      </c>
      <c r="B10" s="205" t="s">
        <v>44</v>
      </c>
      <c r="C10" s="249"/>
      <c r="D10" s="207"/>
      <c r="E10" s="208"/>
      <c r="F10" s="262"/>
      <c r="G10" s="31"/>
      <c r="H10" s="32" t="s">
        <v>45</v>
      </c>
      <c r="I10" s="213">
        <v>0</v>
      </c>
      <c r="J10" s="213">
        <v>500</v>
      </c>
      <c r="K10" s="213">
        <v>0</v>
      </c>
      <c r="L10" s="125">
        <f>SUM(I10:K10)</f>
        <v>500</v>
      </c>
    </row>
    <row r="11" spans="1:12">
      <c r="B11" s="33"/>
      <c r="C11" s="204"/>
      <c r="D11" s="119" t="s">
        <v>46</v>
      </c>
      <c r="E11" s="120"/>
      <c r="F11" s="263">
        <f>F12+F21+F26+F40+F48</f>
        <v>32049.4</v>
      </c>
      <c r="G11" s="31"/>
      <c r="H11" s="34" t="s">
        <v>47</v>
      </c>
      <c r="I11" s="214">
        <v>300</v>
      </c>
      <c r="J11" s="215">
        <v>0</v>
      </c>
      <c r="K11" s="214">
        <v>0</v>
      </c>
      <c r="L11" s="125">
        <f t="shared" ref="L11:L15" si="0">SUM(I11:K11)</f>
        <v>300</v>
      </c>
    </row>
    <row r="12" spans="1:12">
      <c r="A12" s="19" t="s">
        <v>48</v>
      </c>
      <c r="B12" s="14" t="s">
        <v>49</v>
      </c>
      <c r="C12" s="249">
        <v>300</v>
      </c>
      <c r="D12" s="17" t="s">
        <v>50</v>
      </c>
      <c r="E12" s="18" t="s">
        <v>51</v>
      </c>
      <c r="F12" s="264">
        <v>13000</v>
      </c>
      <c r="G12" s="31"/>
      <c r="H12" s="34" t="s">
        <v>52</v>
      </c>
      <c r="I12" s="213">
        <v>0</v>
      </c>
      <c r="J12" s="214">
        <v>100</v>
      </c>
      <c r="K12" s="214">
        <v>366</v>
      </c>
      <c r="L12" s="125">
        <f t="shared" si="0"/>
        <v>466</v>
      </c>
    </row>
    <row r="13" spans="1:12">
      <c r="A13" s="17"/>
      <c r="B13" s="18"/>
      <c r="C13" s="246"/>
      <c r="D13" s="19" t="s">
        <v>53</v>
      </c>
      <c r="E13" s="18" t="s">
        <v>54</v>
      </c>
      <c r="F13" s="265">
        <f>9780.31+1886.87</f>
        <v>11667.18</v>
      </c>
      <c r="G13" s="35"/>
      <c r="H13" s="34" t="s">
        <v>55</v>
      </c>
      <c r="I13" s="214">
        <v>300</v>
      </c>
      <c r="J13" s="214">
        <v>0</v>
      </c>
      <c r="K13" s="213">
        <v>0</v>
      </c>
      <c r="L13" s="125">
        <f t="shared" si="0"/>
        <v>300</v>
      </c>
    </row>
    <row r="14" spans="1:12">
      <c r="A14" s="17" t="s">
        <v>56</v>
      </c>
      <c r="B14" s="14" t="s">
        <v>22</v>
      </c>
      <c r="C14" s="246">
        <f>SUM(C15:C16)</f>
        <v>0</v>
      </c>
      <c r="D14" s="25" t="s">
        <v>57</v>
      </c>
      <c r="E14" s="18" t="s">
        <v>58</v>
      </c>
      <c r="F14" s="265">
        <v>50</v>
      </c>
      <c r="G14" s="37"/>
      <c r="H14" s="34" t="s">
        <v>59</v>
      </c>
      <c r="I14" s="214">
        <v>300</v>
      </c>
      <c r="J14" s="214">
        <v>0</v>
      </c>
      <c r="K14" s="213">
        <v>0</v>
      </c>
      <c r="L14" s="125">
        <f t="shared" si="0"/>
        <v>300</v>
      </c>
    </row>
    <row r="15" spans="1:12">
      <c r="A15" s="19" t="s">
        <v>60</v>
      </c>
      <c r="B15" s="38"/>
      <c r="C15" s="110">
        <v>0</v>
      </c>
      <c r="D15" s="25" t="s">
        <v>61</v>
      </c>
      <c r="E15" s="18" t="s">
        <v>62</v>
      </c>
      <c r="F15" s="265">
        <v>150</v>
      </c>
      <c r="G15" s="40"/>
      <c r="H15" s="34" t="s">
        <v>63</v>
      </c>
      <c r="I15" s="215">
        <v>300</v>
      </c>
      <c r="J15" s="214">
        <v>0</v>
      </c>
      <c r="K15" s="213">
        <v>0</v>
      </c>
      <c r="L15" s="125">
        <f t="shared" si="0"/>
        <v>300</v>
      </c>
    </row>
    <row r="16" spans="1:12">
      <c r="A16" s="19" t="s">
        <v>48</v>
      </c>
      <c r="B16" s="113"/>
      <c r="C16" s="250">
        <v>0</v>
      </c>
      <c r="D16" s="19" t="s">
        <v>64</v>
      </c>
      <c r="E16" s="18" t="s">
        <v>65</v>
      </c>
      <c r="F16" s="265">
        <v>130</v>
      </c>
      <c r="G16" s="41"/>
      <c r="H16" s="34" t="s">
        <v>66</v>
      </c>
      <c r="I16" s="215">
        <v>500</v>
      </c>
      <c r="J16" s="216">
        <v>0</v>
      </c>
      <c r="K16" s="213">
        <v>0</v>
      </c>
      <c r="L16" s="125">
        <f t="shared" ref="L16:L22" si="1">SUM(I16:K16)</f>
        <v>500</v>
      </c>
    </row>
    <row r="17" spans="1:14">
      <c r="A17" s="111"/>
      <c r="B17" s="111"/>
      <c r="C17" s="251"/>
      <c r="D17" s="19" t="s">
        <v>67</v>
      </c>
      <c r="E17" s="18" t="s">
        <v>22</v>
      </c>
      <c r="F17" s="21">
        <v>0</v>
      </c>
      <c r="G17" s="41"/>
      <c r="H17" s="116" t="s">
        <v>68</v>
      </c>
      <c r="I17" s="217">
        <v>300</v>
      </c>
      <c r="J17" s="214">
        <v>0</v>
      </c>
      <c r="K17" s="213">
        <v>0</v>
      </c>
      <c r="L17" s="125">
        <f>SUM(I17:K17)</f>
        <v>300</v>
      </c>
      <c r="N17" s="274"/>
    </row>
    <row r="18" spans="1:14">
      <c r="A18" s="112"/>
      <c r="B18" s="112"/>
      <c r="C18" s="204"/>
      <c r="D18" s="19" t="s">
        <v>69</v>
      </c>
      <c r="E18" s="18" t="s">
        <v>22</v>
      </c>
      <c r="F18" s="21">
        <v>0</v>
      </c>
      <c r="G18" s="41"/>
      <c r="H18" s="116" t="s">
        <v>70</v>
      </c>
      <c r="I18" s="217">
        <v>300</v>
      </c>
      <c r="J18" s="218">
        <v>0</v>
      </c>
      <c r="K18" s="213">
        <v>0</v>
      </c>
      <c r="L18" s="125">
        <f>SUM(I18:K18)</f>
        <v>300</v>
      </c>
      <c r="N18" t="s">
        <v>71</v>
      </c>
    </row>
    <row r="19" spans="1:14">
      <c r="A19" s="43" t="s">
        <v>72</v>
      </c>
      <c r="B19" s="11">
        <v>10000</v>
      </c>
      <c r="C19" s="244">
        <f>SUM(C20:C23)</f>
        <v>8288</v>
      </c>
      <c r="D19" s="19"/>
      <c r="E19" s="18"/>
      <c r="F19" s="21"/>
      <c r="G19" s="41"/>
      <c r="H19" s="116"/>
      <c r="I19" s="217">
        <v>0</v>
      </c>
      <c r="J19" s="218">
        <v>0</v>
      </c>
      <c r="K19" s="213">
        <v>0</v>
      </c>
      <c r="L19" s="125">
        <f t="shared" si="1"/>
        <v>0</v>
      </c>
    </row>
    <row r="20" spans="1:14">
      <c r="A20" s="19" t="s">
        <v>73</v>
      </c>
      <c r="B20" s="156" t="s">
        <v>74</v>
      </c>
      <c r="C20" s="109">
        <v>6188</v>
      </c>
      <c r="D20" s="19"/>
      <c r="E20" s="39"/>
      <c r="F20" s="21"/>
      <c r="G20" s="41"/>
      <c r="H20" s="116"/>
      <c r="I20" s="217">
        <v>0</v>
      </c>
      <c r="J20" s="218">
        <v>0</v>
      </c>
      <c r="K20" s="213">
        <v>0</v>
      </c>
      <c r="L20" s="125">
        <f t="shared" si="1"/>
        <v>0</v>
      </c>
    </row>
    <row r="21" spans="1:14">
      <c r="A21" s="19" t="s">
        <v>75</v>
      </c>
      <c r="B21" s="241" t="s">
        <v>76</v>
      </c>
      <c r="C21" s="109">
        <v>1000</v>
      </c>
      <c r="D21" s="17" t="s">
        <v>77</v>
      </c>
      <c r="E21" s="18" t="s">
        <v>78</v>
      </c>
      <c r="F21" s="264">
        <f>SUM(F22:F25)</f>
        <v>4132</v>
      </c>
      <c r="G21" s="41"/>
      <c r="H21" s="116" t="s">
        <v>79</v>
      </c>
      <c r="I21" s="217">
        <v>0</v>
      </c>
      <c r="J21" s="218">
        <v>0</v>
      </c>
      <c r="K21" s="213">
        <v>0</v>
      </c>
      <c r="L21" s="125">
        <f t="shared" si="1"/>
        <v>0</v>
      </c>
    </row>
    <row r="22" spans="1:14">
      <c r="A22" s="203" t="s">
        <v>80</v>
      </c>
      <c r="B22" s="242" t="s">
        <v>76</v>
      </c>
      <c r="C22" s="250">
        <v>0</v>
      </c>
      <c r="D22" s="19" t="s">
        <v>39</v>
      </c>
      <c r="E22" s="18" t="s">
        <v>81</v>
      </c>
      <c r="F22" s="20">
        <f>I23</f>
        <v>2300</v>
      </c>
      <c r="G22" s="31"/>
      <c r="H22" s="116" t="s">
        <v>82</v>
      </c>
      <c r="I22" s="218">
        <v>0</v>
      </c>
      <c r="J22" s="218">
        <v>500</v>
      </c>
      <c r="K22" s="213">
        <v>366</v>
      </c>
      <c r="L22" s="82">
        <f t="shared" si="1"/>
        <v>866</v>
      </c>
    </row>
    <row r="23" spans="1:14">
      <c r="A23" s="281" t="s">
        <v>83</v>
      </c>
      <c r="B23" s="282" t="s">
        <v>84</v>
      </c>
      <c r="C23" s="283">
        <v>1100</v>
      </c>
      <c r="D23" s="19" t="s">
        <v>40</v>
      </c>
      <c r="E23" s="147" t="s">
        <v>85</v>
      </c>
      <c r="F23" s="20">
        <f>J23+J28</f>
        <v>1100</v>
      </c>
      <c r="G23" s="46"/>
      <c r="H23" s="27" t="s">
        <v>42</v>
      </c>
      <c r="I23" s="44">
        <f>SUM(I10:I22)</f>
        <v>2300</v>
      </c>
      <c r="J23" s="44">
        <f>SUM(J10:J22)</f>
        <v>1100</v>
      </c>
      <c r="K23" s="44">
        <f>SUM(K10:K22)</f>
        <v>732</v>
      </c>
      <c r="L23" s="45">
        <f>SUM(L10:L22)</f>
        <v>4132</v>
      </c>
    </row>
    <row r="24" spans="1:14" ht="15.9" thickBot="1">
      <c r="A24" s="19"/>
      <c r="B24" s="18"/>
      <c r="C24" s="109"/>
      <c r="D24" s="19" t="s">
        <v>86</v>
      </c>
      <c r="E24" s="18" t="s">
        <v>87</v>
      </c>
      <c r="F24" s="20">
        <f>SUM(K23)</f>
        <v>732</v>
      </c>
      <c r="G24" s="31"/>
    </row>
    <row r="25" spans="1:14">
      <c r="A25" s="43" t="s">
        <v>88</v>
      </c>
      <c r="B25" s="277" t="s">
        <v>89</v>
      </c>
      <c r="C25" s="244">
        <f>SUM(C26,C28,C35,C52)</f>
        <v>7300</v>
      </c>
      <c r="D25" s="19"/>
      <c r="E25" s="39"/>
      <c r="F25" s="21"/>
      <c r="G25" s="46" t="s">
        <v>90</v>
      </c>
      <c r="H25" s="47" t="s">
        <v>91</v>
      </c>
      <c r="I25" s="48" t="s">
        <v>39</v>
      </c>
      <c r="J25" s="123" t="s">
        <v>40</v>
      </c>
      <c r="K25" s="175" t="s">
        <v>41</v>
      </c>
      <c r="L25" s="30" t="s">
        <v>42</v>
      </c>
    </row>
    <row r="26" spans="1:14">
      <c r="A26" s="19"/>
      <c r="B26" s="14"/>
      <c r="C26" s="109"/>
      <c r="D26" s="17" t="s">
        <v>92</v>
      </c>
      <c r="E26" s="18"/>
      <c r="F26" s="264">
        <f>SUM(F27:F40)</f>
        <v>9649.4000000000015</v>
      </c>
      <c r="G26" s="31"/>
      <c r="H26" s="219"/>
      <c r="I26" s="198">
        <v>0</v>
      </c>
      <c r="J26" s="220">
        <v>0</v>
      </c>
      <c r="K26" s="206">
        <v>0</v>
      </c>
      <c r="L26" s="221">
        <f>SUM(I26:K26)</f>
        <v>0</v>
      </c>
      <c r="N26" t="s">
        <v>93</v>
      </c>
    </row>
    <row r="27" spans="1:14">
      <c r="A27" s="19"/>
      <c r="B27" s="18"/>
      <c r="C27" s="109"/>
      <c r="D27" s="19" t="s">
        <v>94</v>
      </c>
      <c r="E27" s="18" t="s">
        <v>95</v>
      </c>
      <c r="F27" s="265">
        <v>1654.8</v>
      </c>
      <c r="G27" s="40"/>
      <c r="H27" s="219"/>
      <c r="I27" s="198">
        <v>0</v>
      </c>
      <c r="J27" s="220">
        <v>0</v>
      </c>
      <c r="K27" s="206">
        <v>0</v>
      </c>
      <c r="L27" s="222">
        <f>SUM(I27:K27)</f>
        <v>0</v>
      </c>
    </row>
    <row r="28" spans="1:14">
      <c r="A28" s="17" t="s">
        <v>96</v>
      </c>
      <c r="B28" s="103" t="s">
        <v>97</v>
      </c>
      <c r="C28" s="246">
        <f>SUM(C29:C33)</f>
        <v>2300</v>
      </c>
      <c r="D28" s="19" t="s">
        <v>98</v>
      </c>
      <c r="E28" s="18" t="s">
        <v>99</v>
      </c>
      <c r="F28" s="265">
        <v>1000</v>
      </c>
      <c r="G28" s="46"/>
      <c r="H28" s="182" t="s">
        <v>42</v>
      </c>
      <c r="I28" s="181">
        <f>SUM(I26:I27)</f>
        <v>0</v>
      </c>
      <c r="J28" s="177">
        <f>SUM(J26:J27)</f>
        <v>0</v>
      </c>
      <c r="K28" s="176">
        <f>SUM(K26:K27)</f>
        <v>0</v>
      </c>
      <c r="L28" s="51">
        <f>SUM(L25:L27)</f>
        <v>0</v>
      </c>
    </row>
    <row r="29" spans="1:14">
      <c r="A29" s="19" t="s">
        <v>100</v>
      </c>
      <c r="B29" s="279" t="s">
        <v>101</v>
      </c>
      <c r="C29" s="109">
        <v>1000</v>
      </c>
      <c r="D29" s="19" t="s">
        <v>102</v>
      </c>
      <c r="E29" s="18" t="s">
        <v>103</v>
      </c>
      <c r="F29" s="21">
        <v>2000</v>
      </c>
      <c r="G29" s="31"/>
    </row>
    <row r="30" spans="1:14">
      <c r="A30" s="200" t="s">
        <v>104</v>
      </c>
      <c r="B30" s="242" t="s">
        <v>76</v>
      </c>
      <c r="C30" s="110">
        <v>0</v>
      </c>
      <c r="D30" s="105" t="s">
        <v>105</v>
      </c>
      <c r="E30" s="18" t="s">
        <v>106</v>
      </c>
      <c r="F30" s="275">
        <f>L40</f>
        <v>916</v>
      </c>
      <c r="G30" s="46" t="s">
        <v>107</v>
      </c>
      <c r="H30" s="47" t="s">
        <v>107</v>
      </c>
      <c r="I30" s="48" t="s">
        <v>40</v>
      </c>
      <c r="J30" s="178" t="s">
        <v>41</v>
      </c>
      <c r="K30" s="179" t="s">
        <v>108</v>
      </c>
      <c r="L30" s="150" t="s">
        <v>42</v>
      </c>
    </row>
    <row r="31" spans="1:14">
      <c r="A31" s="19" t="s">
        <v>109</v>
      </c>
      <c r="B31" s="242" t="s">
        <v>110</v>
      </c>
      <c r="C31" s="109">
        <v>0</v>
      </c>
      <c r="D31" s="19" t="s">
        <v>111</v>
      </c>
      <c r="E31" s="18" t="s">
        <v>112</v>
      </c>
      <c r="F31" s="21">
        <f>(F22+F29)*0.042</f>
        <v>180.60000000000002</v>
      </c>
      <c r="G31" s="31"/>
      <c r="H31" s="219" t="s">
        <v>113</v>
      </c>
      <c r="I31" s="220">
        <v>400</v>
      </c>
      <c r="J31" s="220">
        <v>366</v>
      </c>
      <c r="K31" s="50"/>
      <c r="L31" s="223">
        <f t="shared" ref="L31:L39" si="2">SUM(I31:K31)</f>
        <v>766</v>
      </c>
      <c r="N31" t="s">
        <v>114</v>
      </c>
    </row>
    <row r="32" spans="1:14">
      <c r="A32" s="19" t="s">
        <v>115</v>
      </c>
      <c r="B32" s="280" t="s">
        <v>101</v>
      </c>
      <c r="C32" s="286">
        <v>800</v>
      </c>
      <c r="D32" s="19" t="s">
        <v>116</v>
      </c>
      <c r="E32" s="18" t="s">
        <v>117</v>
      </c>
      <c r="F32" s="20">
        <v>1000</v>
      </c>
      <c r="G32" s="31"/>
      <c r="H32" s="219" t="s">
        <v>118</v>
      </c>
      <c r="I32" s="220">
        <v>50</v>
      </c>
      <c r="J32" s="220">
        <v>0</v>
      </c>
      <c r="K32" s="206"/>
      <c r="L32" s="223">
        <f t="shared" si="2"/>
        <v>50</v>
      </c>
    </row>
    <row r="33" spans="1:13">
      <c r="A33" s="19" t="s">
        <v>119</v>
      </c>
      <c r="B33" s="18" t="s">
        <v>101</v>
      </c>
      <c r="C33" s="287">
        <v>500</v>
      </c>
      <c r="D33" s="19" t="s">
        <v>120</v>
      </c>
      <c r="E33" s="18"/>
      <c r="F33" s="21">
        <v>0</v>
      </c>
      <c r="G33" s="31"/>
      <c r="H33" s="219" t="s">
        <v>121</v>
      </c>
      <c r="I33" s="198">
        <v>100</v>
      </c>
      <c r="J33" s="220">
        <v>0</v>
      </c>
      <c r="K33" s="206"/>
      <c r="L33" s="223">
        <f t="shared" si="2"/>
        <v>100</v>
      </c>
      <c r="M33" s="149"/>
    </row>
    <row r="34" spans="1:13">
      <c r="A34" s="19"/>
      <c r="B34" s="18"/>
      <c r="C34" s="109"/>
      <c r="D34" s="19" t="s">
        <v>122</v>
      </c>
      <c r="E34" s="18" t="s">
        <v>123</v>
      </c>
      <c r="F34" s="21">
        <v>500</v>
      </c>
      <c r="G34" s="31"/>
      <c r="H34" s="219" t="s">
        <v>124</v>
      </c>
      <c r="I34" s="220">
        <v>0</v>
      </c>
      <c r="J34" s="220">
        <v>0</v>
      </c>
      <c r="K34" s="206"/>
      <c r="L34" s="223">
        <f t="shared" si="2"/>
        <v>0</v>
      </c>
    </row>
    <row r="35" spans="1:13">
      <c r="A35" s="17" t="s">
        <v>125</v>
      </c>
      <c r="B35" s="14">
        <v>1000</v>
      </c>
      <c r="C35" s="252">
        <f>SUM(C36:C49)</f>
        <v>0</v>
      </c>
      <c r="D35" s="19" t="s">
        <v>126</v>
      </c>
      <c r="E35" s="18"/>
      <c r="F35" s="21">
        <v>0</v>
      </c>
      <c r="H35" s="219" t="s">
        <v>127</v>
      </c>
      <c r="I35" s="220">
        <v>0</v>
      </c>
      <c r="J35" s="220">
        <v>0</v>
      </c>
      <c r="K35" s="206"/>
      <c r="L35" s="223">
        <f t="shared" si="2"/>
        <v>0</v>
      </c>
    </row>
    <row r="36" spans="1:13">
      <c r="A36" s="19" t="s">
        <v>128</v>
      </c>
      <c r="B36" s="242" t="s">
        <v>76</v>
      </c>
      <c r="C36" s="109">
        <v>0</v>
      </c>
      <c r="D36" s="19" t="s">
        <v>129</v>
      </c>
      <c r="E36" s="18" t="s">
        <v>130</v>
      </c>
      <c r="F36" s="20">
        <v>500</v>
      </c>
      <c r="H36" s="219" t="s">
        <v>131</v>
      </c>
      <c r="I36" s="220">
        <v>0</v>
      </c>
      <c r="J36" s="220">
        <v>0</v>
      </c>
      <c r="K36" s="206"/>
      <c r="L36" s="223">
        <f t="shared" si="2"/>
        <v>0</v>
      </c>
    </row>
    <row r="37" spans="1:13">
      <c r="A37" s="131" t="s">
        <v>132</v>
      </c>
      <c r="B37" s="242" t="s">
        <v>76</v>
      </c>
      <c r="C37" s="109">
        <v>0</v>
      </c>
      <c r="D37" s="19" t="s">
        <v>133</v>
      </c>
      <c r="E37" s="18" t="s">
        <v>134</v>
      </c>
      <c r="F37" s="284">
        <v>600</v>
      </c>
      <c r="H37" s="219"/>
      <c r="I37" s="198"/>
      <c r="J37" s="220"/>
      <c r="K37" s="206"/>
      <c r="L37" s="223">
        <f t="shared" ref="L37" si="3">SUM(I37:K37)</f>
        <v>0</v>
      </c>
    </row>
    <row r="38" spans="1:13">
      <c r="A38" s="155" t="s">
        <v>135</v>
      </c>
      <c r="B38" s="242" t="s">
        <v>76</v>
      </c>
      <c r="C38" s="109">
        <v>0</v>
      </c>
      <c r="D38" s="19" t="s">
        <v>136</v>
      </c>
      <c r="E38" s="18" t="s">
        <v>137</v>
      </c>
      <c r="F38" s="265">
        <v>150</v>
      </c>
      <c r="H38" s="219"/>
      <c r="I38" s="198"/>
      <c r="J38" s="220"/>
      <c r="K38" s="206"/>
      <c r="L38" s="223">
        <f t="shared" si="2"/>
        <v>0</v>
      </c>
    </row>
    <row r="39" spans="1:13">
      <c r="A39" s="19" t="s">
        <v>138</v>
      </c>
      <c r="B39" s="242" t="s">
        <v>76</v>
      </c>
      <c r="C39" s="109">
        <v>0</v>
      </c>
      <c r="D39" s="19"/>
      <c r="E39" s="18"/>
      <c r="F39" s="21"/>
      <c r="G39" s="31"/>
      <c r="H39" s="219"/>
      <c r="I39" s="49"/>
      <c r="J39" s="220"/>
      <c r="K39" s="206"/>
      <c r="L39" s="223">
        <f t="shared" si="2"/>
        <v>0</v>
      </c>
    </row>
    <row r="40" spans="1:13">
      <c r="A40" s="19" t="s">
        <v>139</v>
      </c>
      <c r="B40" s="154" t="s">
        <v>140</v>
      </c>
      <c r="C40" s="249">
        <v>0</v>
      </c>
      <c r="D40" s="17" t="s">
        <v>141</v>
      </c>
      <c r="E40" s="18" t="s">
        <v>142</v>
      </c>
      <c r="F40" s="264">
        <f>SUM(F41:F47)</f>
        <v>1148</v>
      </c>
      <c r="G40" s="224"/>
      <c r="H40" s="180" t="s">
        <v>42</v>
      </c>
      <c r="I40" s="177">
        <f>SUM(I31:I39)</f>
        <v>550</v>
      </c>
      <c r="J40" s="177">
        <f>SUM(J31:J39)</f>
        <v>366</v>
      </c>
      <c r="K40" s="176">
        <f>SUM(K31:K39)</f>
        <v>0</v>
      </c>
      <c r="L40" s="51">
        <f>SUM(L31:L39)</f>
        <v>916</v>
      </c>
    </row>
    <row r="41" spans="1:13">
      <c r="A41" s="209" t="s">
        <v>143</v>
      </c>
      <c r="B41" s="242" t="s">
        <v>76</v>
      </c>
      <c r="C41" s="109">
        <v>0</v>
      </c>
      <c r="D41" s="19" t="s">
        <v>144</v>
      </c>
      <c r="E41" s="18" t="s">
        <v>145</v>
      </c>
      <c r="F41" s="266">
        <v>164</v>
      </c>
      <c r="G41" s="31"/>
    </row>
    <row r="42" spans="1:13">
      <c r="A42" s="131" t="s">
        <v>146</v>
      </c>
      <c r="B42" s="242" t="s">
        <v>76</v>
      </c>
      <c r="C42" s="109">
        <v>0</v>
      </c>
      <c r="D42" s="19" t="s">
        <v>147</v>
      </c>
      <c r="E42" s="18" t="s">
        <v>148</v>
      </c>
      <c r="F42" s="265">
        <v>164</v>
      </c>
      <c r="G42" s="46" t="s">
        <v>149</v>
      </c>
      <c r="H42" s="47" t="s">
        <v>150</v>
      </c>
      <c r="I42" s="30" t="s">
        <v>151</v>
      </c>
    </row>
    <row r="43" spans="1:13">
      <c r="A43" s="19" t="s">
        <v>152</v>
      </c>
      <c r="B43" s="242" t="s">
        <v>76</v>
      </c>
      <c r="C43" s="109">
        <v>0</v>
      </c>
      <c r="D43" s="209" t="s">
        <v>153</v>
      </c>
      <c r="E43" s="18" t="s">
        <v>154</v>
      </c>
      <c r="F43" s="21">
        <v>200</v>
      </c>
      <c r="G43" s="31"/>
      <c r="H43" s="52" t="s">
        <v>155</v>
      </c>
      <c r="I43" s="225">
        <v>0</v>
      </c>
    </row>
    <row r="44" spans="1:13">
      <c r="A44" s="19" t="s">
        <v>156</v>
      </c>
      <c r="B44" s="242" t="s">
        <v>76</v>
      </c>
      <c r="C44" s="109">
        <v>0</v>
      </c>
      <c r="D44" s="19" t="s">
        <v>157</v>
      </c>
      <c r="E44" s="273" t="s">
        <v>158</v>
      </c>
      <c r="F44" s="265">
        <v>100</v>
      </c>
      <c r="G44" s="31"/>
      <c r="H44" s="19" t="s">
        <v>159</v>
      </c>
      <c r="I44" s="226">
        <v>200</v>
      </c>
    </row>
    <row r="45" spans="1:13">
      <c r="A45" s="19" t="s">
        <v>160</v>
      </c>
      <c r="B45" s="242" t="s">
        <v>76</v>
      </c>
      <c r="C45" s="109">
        <v>0</v>
      </c>
      <c r="D45" s="19" t="s">
        <v>161</v>
      </c>
      <c r="E45" s="285" t="s">
        <v>162</v>
      </c>
      <c r="F45" s="265">
        <v>500</v>
      </c>
      <c r="G45" s="31"/>
      <c r="H45" s="19" t="s">
        <v>163</v>
      </c>
      <c r="I45" s="226">
        <v>200</v>
      </c>
      <c r="J45" t="s">
        <v>164</v>
      </c>
    </row>
    <row r="46" spans="1:13">
      <c r="A46" s="200" t="s">
        <v>165</v>
      </c>
      <c r="B46" s="242" t="s">
        <v>76</v>
      </c>
      <c r="C46" s="110">
        <v>0</v>
      </c>
      <c r="D46" s="19" t="s">
        <v>166</v>
      </c>
      <c r="E46" s="18" t="s">
        <v>167</v>
      </c>
      <c r="F46" s="265">
        <v>20</v>
      </c>
      <c r="G46" s="31"/>
      <c r="H46" s="53" t="s">
        <v>168</v>
      </c>
      <c r="I46" s="226">
        <v>0</v>
      </c>
    </row>
    <row r="47" spans="1:13">
      <c r="A47" s="200" t="s">
        <v>169</v>
      </c>
      <c r="B47" s="242" t="s">
        <v>76</v>
      </c>
      <c r="C47" s="110">
        <v>0</v>
      </c>
      <c r="D47" s="17"/>
      <c r="E47" s="42"/>
      <c r="F47" s="204"/>
      <c r="G47" s="148"/>
      <c r="H47" s="53"/>
      <c r="I47" s="227"/>
    </row>
    <row r="48" spans="1:13">
      <c r="A48" s="19" t="s">
        <v>170</v>
      </c>
      <c r="B48" s="242" t="s">
        <v>76</v>
      </c>
      <c r="C48" s="109">
        <v>0</v>
      </c>
      <c r="D48" s="34" t="s">
        <v>171</v>
      </c>
      <c r="E48" s="111" t="s">
        <v>172</v>
      </c>
      <c r="F48" s="264">
        <f>SUM(F49:F58)</f>
        <v>4120</v>
      </c>
      <c r="G48" s="148"/>
      <c r="H48" s="53"/>
      <c r="I48" s="227"/>
    </row>
    <row r="49" spans="1:12">
      <c r="A49" s="199"/>
      <c r="B49" s="202"/>
      <c r="C49" s="109"/>
      <c r="D49" s="19" t="s">
        <v>173</v>
      </c>
      <c r="E49" s="18" t="s">
        <v>174</v>
      </c>
      <c r="F49" s="21">
        <v>900</v>
      </c>
      <c r="G49" s="148"/>
      <c r="H49" s="53"/>
      <c r="I49" s="227"/>
    </row>
    <row r="50" spans="1:12">
      <c r="A50" s="114"/>
      <c r="B50" s="115"/>
      <c r="C50" s="110"/>
      <c r="D50" s="19" t="s">
        <v>175</v>
      </c>
      <c r="E50" s="18" t="s">
        <v>176</v>
      </c>
      <c r="F50" s="21">
        <v>800</v>
      </c>
      <c r="G50" s="148"/>
      <c r="H50" s="53"/>
      <c r="I50" s="227"/>
    </row>
    <row r="51" spans="1:12">
      <c r="A51" s="114"/>
      <c r="B51" s="115"/>
      <c r="C51" s="110"/>
      <c r="D51" s="19" t="s">
        <v>177</v>
      </c>
      <c r="E51" s="18" t="s">
        <v>178</v>
      </c>
      <c r="F51" s="265">
        <v>150</v>
      </c>
      <c r="G51" s="31"/>
      <c r="H51" s="54"/>
      <c r="I51" s="228"/>
    </row>
    <row r="52" spans="1:12">
      <c r="A52" s="17" t="s">
        <v>179</v>
      </c>
      <c r="B52" s="276" t="s">
        <v>180</v>
      </c>
      <c r="C52" s="246">
        <f>SUM(C53:C66)</f>
        <v>5000</v>
      </c>
      <c r="D52" s="19" t="s">
        <v>181</v>
      </c>
      <c r="E52" s="18" t="s">
        <v>182</v>
      </c>
      <c r="F52" s="21">
        <v>120</v>
      </c>
      <c r="G52" s="56"/>
      <c r="H52" s="55" t="s">
        <v>42</v>
      </c>
      <c r="I52" s="45">
        <f>SUM(I43:I51)</f>
        <v>400</v>
      </c>
    </row>
    <row r="53" spans="1:12">
      <c r="A53" s="19" t="s">
        <v>183</v>
      </c>
      <c r="B53" s="242" t="s">
        <v>76</v>
      </c>
      <c r="C53" s="249">
        <v>0</v>
      </c>
      <c r="D53" s="19" t="s">
        <v>184</v>
      </c>
      <c r="E53" s="18" t="s">
        <v>185</v>
      </c>
      <c r="F53" s="21">
        <v>150</v>
      </c>
      <c r="G53" s="57"/>
    </row>
    <row r="54" spans="1:12">
      <c r="A54" s="19" t="s">
        <v>186</v>
      </c>
      <c r="B54" s="242" t="s">
        <v>187</v>
      </c>
      <c r="C54" s="109">
        <v>0</v>
      </c>
      <c r="D54" s="19" t="s">
        <v>188</v>
      </c>
      <c r="E54" s="18" t="s">
        <v>189</v>
      </c>
      <c r="F54" s="265">
        <v>0</v>
      </c>
      <c r="G54" s="151" t="s">
        <v>190</v>
      </c>
      <c r="H54" s="194" t="s">
        <v>191</v>
      </c>
      <c r="I54" s="192" t="s">
        <v>192</v>
      </c>
      <c r="J54" s="97" t="s">
        <v>193</v>
      </c>
      <c r="K54" s="191" t="s">
        <v>194</v>
      </c>
    </row>
    <row r="55" spans="1:12">
      <c r="A55" s="200" t="s">
        <v>195</v>
      </c>
      <c r="B55" s="201" t="s">
        <v>196</v>
      </c>
      <c r="C55" s="110">
        <v>0</v>
      </c>
      <c r="D55" s="19" t="s">
        <v>197</v>
      </c>
      <c r="E55" s="18" t="s">
        <v>198</v>
      </c>
      <c r="F55" s="265">
        <v>2000</v>
      </c>
      <c r="G55" s="41"/>
      <c r="H55" s="195" t="s">
        <v>199</v>
      </c>
      <c r="I55" s="193"/>
      <c r="J55" s="189">
        <v>943.93</v>
      </c>
      <c r="K55" s="190"/>
      <c r="L55" s="22"/>
    </row>
    <row r="56" spans="1:12">
      <c r="A56" s="200" t="s">
        <v>200</v>
      </c>
      <c r="B56" s="242" t="s">
        <v>76</v>
      </c>
      <c r="C56" s="110">
        <v>0</v>
      </c>
      <c r="D56" s="19" t="s">
        <v>201</v>
      </c>
      <c r="E56" s="18" t="s">
        <v>202</v>
      </c>
      <c r="F56" s="267">
        <v>0</v>
      </c>
      <c r="G56" s="41"/>
      <c r="H56" s="34" t="s">
        <v>203</v>
      </c>
      <c r="I56" s="132"/>
      <c r="J56" s="164">
        <f>917.68+10</f>
        <v>927.68</v>
      </c>
      <c r="K56" s="183"/>
    </row>
    <row r="57" spans="1:12">
      <c r="A57" s="200" t="s">
        <v>204</v>
      </c>
      <c r="B57" s="242" t="s">
        <v>76</v>
      </c>
      <c r="C57" s="110">
        <v>0</v>
      </c>
      <c r="D57" s="19"/>
      <c r="E57" s="18"/>
      <c r="F57" s="21"/>
      <c r="G57" s="41"/>
      <c r="H57" s="34" t="s">
        <v>205</v>
      </c>
      <c r="I57" s="174">
        <v>507.7</v>
      </c>
      <c r="J57" s="164"/>
      <c r="K57" s="183"/>
    </row>
    <row r="58" spans="1:12">
      <c r="A58" s="200" t="s">
        <v>206</v>
      </c>
      <c r="B58" s="242" t="s">
        <v>76</v>
      </c>
      <c r="C58" s="110">
        <v>0</v>
      </c>
      <c r="D58" s="145"/>
      <c r="E58" s="146"/>
      <c r="F58" s="268"/>
      <c r="G58" s="31"/>
      <c r="H58" s="34" t="s">
        <v>207</v>
      </c>
      <c r="I58" s="174">
        <v>1347.83</v>
      </c>
      <c r="J58" s="164"/>
      <c r="K58" s="183"/>
    </row>
    <row r="59" spans="1:12">
      <c r="A59" s="200" t="s">
        <v>208</v>
      </c>
      <c r="B59" s="242" t="s">
        <v>76</v>
      </c>
      <c r="C59" s="110">
        <v>0</v>
      </c>
      <c r="D59" s="19"/>
      <c r="E59" s="18"/>
      <c r="F59" s="21"/>
      <c r="G59" s="31"/>
      <c r="H59" s="34" t="s">
        <v>209</v>
      </c>
      <c r="I59" s="174">
        <f>0.47+0.42+0.45+0.4+1.6+0.4+0.42</f>
        <v>4.16</v>
      </c>
      <c r="J59" s="239">
        <f>4.53+2.58+3.55+3+1.6+48.4+2+1.6+3+4+5+5+4</f>
        <v>88.259999999999991</v>
      </c>
      <c r="K59" s="238">
        <f>J59-I59</f>
        <v>84.1</v>
      </c>
    </row>
    <row r="60" spans="1:12">
      <c r="A60" s="229" t="s">
        <v>210</v>
      </c>
      <c r="B60" s="196" t="s">
        <v>211</v>
      </c>
      <c r="C60" s="253">
        <v>1500</v>
      </c>
      <c r="D60" s="121" t="s">
        <v>212</v>
      </c>
      <c r="E60" s="122"/>
      <c r="F60" s="269">
        <f>SUM(F61:F64)</f>
        <v>3570</v>
      </c>
      <c r="G60" s="31"/>
      <c r="H60" s="36"/>
      <c r="I60" s="132"/>
      <c r="J60" s="164"/>
      <c r="K60" s="184"/>
    </row>
    <row r="61" spans="1:12">
      <c r="A61" s="19" t="s">
        <v>213</v>
      </c>
      <c r="B61" s="197" t="s">
        <v>214</v>
      </c>
      <c r="C61" s="254">
        <v>0</v>
      </c>
      <c r="D61" s="19" t="s">
        <v>215</v>
      </c>
      <c r="E61" s="18" t="s">
        <v>216</v>
      </c>
      <c r="F61" s="21">
        <f>400</f>
        <v>400</v>
      </c>
      <c r="G61" s="31"/>
      <c r="H61" s="36"/>
      <c r="I61" s="132"/>
      <c r="J61" s="164"/>
      <c r="K61" s="184"/>
    </row>
    <row r="62" spans="1:12">
      <c r="A62" s="111" t="s">
        <v>217</v>
      </c>
      <c r="B62" s="112" t="s">
        <v>101</v>
      </c>
      <c r="C62" s="278">
        <v>1000</v>
      </c>
      <c r="D62" s="19" t="s">
        <v>100</v>
      </c>
      <c r="E62" s="18" t="s">
        <v>218</v>
      </c>
      <c r="F62" s="161">
        <f>170</f>
        <v>170</v>
      </c>
      <c r="G62" s="31"/>
      <c r="H62" s="36"/>
      <c r="I62" s="132"/>
      <c r="J62" s="164"/>
      <c r="K62" s="184"/>
    </row>
    <row r="63" spans="1:12">
      <c r="A63" s="19" t="s">
        <v>219</v>
      </c>
      <c r="B63" s="230" t="s">
        <v>101</v>
      </c>
      <c r="C63" s="249">
        <v>1500</v>
      </c>
      <c r="D63" s="19" t="s">
        <v>220</v>
      </c>
      <c r="E63" s="240" t="s">
        <v>221</v>
      </c>
      <c r="F63" s="20">
        <v>3000</v>
      </c>
      <c r="G63" s="31"/>
      <c r="H63" s="36"/>
      <c r="I63" s="132"/>
      <c r="J63" s="164"/>
      <c r="K63" s="184"/>
    </row>
    <row r="64" spans="1:12">
      <c r="A64" t="s">
        <v>222</v>
      </c>
      <c r="B64" s="162" t="s">
        <v>101</v>
      </c>
      <c r="C64" s="255">
        <v>1000</v>
      </c>
      <c r="D64" s="19"/>
      <c r="E64" s="18"/>
      <c r="F64" s="21"/>
      <c r="G64" s="31"/>
      <c r="H64" s="36"/>
      <c r="I64" s="58"/>
      <c r="J64" s="187"/>
      <c r="K64" s="185"/>
    </row>
    <row r="65" spans="1:11">
      <c r="A65" s="144"/>
      <c r="B65" s="162"/>
      <c r="C65" s="256"/>
      <c r="D65" s="121" t="s">
        <v>223</v>
      </c>
      <c r="E65" s="122" t="s">
        <v>224</v>
      </c>
      <c r="F65" s="269">
        <v>0</v>
      </c>
      <c r="G65" s="31"/>
      <c r="H65" s="59" t="s">
        <v>42</v>
      </c>
      <c r="I65" s="130">
        <f>SUM(I55:I64)</f>
        <v>1859.69</v>
      </c>
      <c r="J65" s="188">
        <f>SUM(J55:J64)</f>
        <v>1959.87</v>
      </c>
      <c r="K65" s="186">
        <f>I65-J65</f>
        <v>-100.17999999999984</v>
      </c>
    </row>
    <row r="66" spans="1:11">
      <c r="A66" s="111"/>
      <c r="B66" s="112"/>
      <c r="C66" s="278"/>
      <c r="D66" s="19" t="s">
        <v>225</v>
      </c>
      <c r="E66" s="61" t="s">
        <v>226</v>
      </c>
      <c r="F66" s="265">
        <v>0</v>
      </c>
      <c r="G66" s="31"/>
    </row>
    <row r="67" spans="1:11">
      <c r="A67" s="124"/>
      <c r="B67" s="124"/>
      <c r="C67" s="257"/>
      <c r="D67" s="62" t="s">
        <v>227</v>
      </c>
      <c r="E67" s="106" t="s">
        <v>226</v>
      </c>
      <c r="F67" s="270">
        <v>0</v>
      </c>
      <c r="G67" s="46" t="s">
        <v>228</v>
      </c>
      <c r="H67" s="60" t="s">
        <v>229</v>
      </c>
      <c r="I67" s="28" t="s">
        <v>230</v>
      </c>
      <c r="J67" s="29" t="s">
        <v>231</v>
      </c>
      <c r="K67" s="30" t="s">
        <v>42</v>
      </c>
    </row>
    <row r="68" spans="1:11">
      <c r="B68" s="63"/>
      <c r="C68" s="64"/>
      <c r="E68" s="63"/>
      <c r="F68" s="64"/>
      <c r="G68" s="35"/>
      <c r="H68" s="135" t="s">
        <v>232</v>
      </c>
      <c r="I68" s="136" t="s">
        <v>233</v>
      </c>
      <c r="J68" s="157" t="s">
        <v>234</v>
      </c>
      <c r="K68" s="158">
        <v>13.8</v>
      </c>
    </row>
    <row r="69" spans="1:11">
      <c r="B69" s="63"/>
      <c r="C69" s="64"/>
      <c r="E69" s="63"/>
      <c r="F69" s="64"/>
      <c r="G69" s="35"/>
      <c r="H69" s="159" t="s">
        <v>235</v>
      </c>
      <c r="I69" s="160" t="s">
        <v>233</v>
      </c>
      <c r="J69" s="231"/>
      <c r="K69" s="137">
        <v>15</v>
      </c>
    </row>
    <row r="70" spans="1:11">
      <c r="G70" s="35"/>
      <c r="H70" s="139"/>
      <c r="I70" s="232"/>
      <c r="J70" s="216"/>
      <c r="K70" s="125"/>
    </row>
    <row r="71" spans="1:11">
      <c r="B71" s="63"/>
      <c r="C71" s="64"/>
      <c r="D71" s="31"/>
      <c r="E71" s="63"/>
      <c r="F71" s="64"/>
      <c r="G71" s="126"/>
      <c r="H71" s="140"/>
      <c r="I71" s="232"/>
      <c r="J71" s="231"/>
      <c r="K71" s="125"/>
    </row>
    <row r="72" spans="1:11" ht="15.9" thickBot="1">
      <c r="B72" s="63"/>
      <c r="C72" s="64"/>
      <c r="E72" s="63"/>
      <c r="F72" s="64"/>
      <c r="G72" s="31"/>
      <c r="H72" s="138"/>
      <c r="I72" s="232"/>
      <c r="J72" s="233"/>
      <c r="K72" s="125"/>
    </row>
    <row r="73" spans="1:11" ht="18.600000000000001" thickBot="1">
      <c r="A73" s="292" t="s">
        <v>236</v>
      </c>
      <c r="B73" s="293"/>
      <c r="C73" s="293"/>
      <c r="D73" s="293"/>
      <c r="E73" s="68"/>
      <c r="F73" s="64"/>
      <c r="G73" s="35"/>
      <c r="H73" s="128"/>
      <c r="I73" s="234"/>
      <c r="J73" s="231"/>
      <c r="K73" s="125"/>
    </row>
    <row r="74" spans="1:11">
      <c r="A74" s="72" t="s">
        <v>5</v>
      </c>
      <c r="B74" s="73" t="s">
        <v>237</v>
      </c>
      <c r="C74" s="74" t="s">
        <v>238</v>
      </c>
      <c r="D74" s="75" t="s">
        <v>239</v>
      </c>
      <c r="E74" s="76" t="s">
        <v>240</v>
      </c>
      <c r="F74" s="64"/>
      <c r="G74" s="31"/>
      <c r="H74" s="36"/>
      <c r="I74" s="235"/>
      <c r="J74" s="213"/>
      <c r="K74" s="125"/>
    </row>
    <row r="75" spans="1:11">
      <c r="A75" s="77"/>
      <c r="B75" s="78"/>
      <c r="C75" s="78"/>
      <c r="D75" s="79"/>
      <c r="E75" s="80"/>
      <c r="F75" s="64"/>
      <c r="G75" s="35"/>
      <c r="H75" s="36"/>
      <c r="I75" s="235"/>
      <c r="J75" s="213"/>
      <c r="K75" s="125"/>
    </row>
    <row r="76" spans="1:11">
      <c r="A76" s="77"/>
      <c r="B76" s="78"/>
      <c r="C76" s="78"/>
      <c r="D76" s="79"/>
      <c r="E76" s="80"/>
      <c r="F76" s="64"/>
      <c r="G76" s="126"/>
      <c r="H76" s="36"/>
      <c r="I76" s="236"/>
      <c r="J76" s="213"/>
      <c r="K76" s="125"/>
    </row>
    <row r="77" spans="1:11">
      <c r="A77" s="77"/>
      <c r="B77" s="78"/>
      <c r="C77" s="78"/>
      <c r="D77" s="79"/>
      <c r="E77" s="80"/>
      <c r="F77" s="64"/>
      <c r="G77" s="26"/>
      <c r="H77" s="36"/>
      <c r="I77" s="236"/>
      <c r="J77" s="213"/>
      <c r="K77" s="125"/>
    </row>
    <row r="78" spans="1:11">
      <c r="A78" s="77"/>
      <c r="B78" s="78"/>
      <c r="C78" s="78"/>
      <c r="D78" s="79"/>
      <c r="E78" s="80"/>
      <c r="F78" s="64"/>
      <c r="G78" s="153"/>
      <c r="H78" s="152"/>
      <c r="I78" s="236"/>
      <c r="J78" s="213"/>
      <c r="K78" s="125"/>
    </row>
    <row r="79" spans="1:11">
      <c r="A79" s="77"/>
      <c r="B79" s="78"/>
      <c r="C79" s="78"/>
      <c r="D79" s="79"/>
      <c r="E79" s="80"/>
      <c r="F79" s="64"/>
      <c r="G79" s="31"/>
      <c r="H79" s="36"/>
      <c r="I79" s="236"/>
      <c r="J79" s="213"/>
      <c r="K79" s="125"/>
    </row>
    <row r="80" spans="1:11">
      <c r="A80" s="77"/>
      <c r="B80" s="78"/>
      <c r="C80" s="78"/>
      <c r="D80" s="79"/>
      <c r="E80" s="80"/>
      <c r="F80" s="64"/>
      <c r="G80" s="31"/>
      <c r="H80" s="65"/>
      <c r="I80" s="141"/>
      <c r="J80" s="237"/>
      <c r="K80" s="125"/>
    </row>
    <row r="81" spans="1:12">
      <c r="A81" s="77"/>
      <c r="B81" s="78"/>
      <c r="C81" s="78"/>
      <c r="D81" s="79"/>
      <c r="E81" s="80"/>
      <c r="F81" s="64"/>
      <c r="G81" s="35"/>
      <c r="H81" s="65"/>
      <c r="I81" s="67"/>
      <c r="J81" s="66"/>
      <c r="K81" s="125"/>
    </row>
    <row r="82" spans="1:12" ht="15.9" thickBot="1">
      <c r="A82" s="13"/>
      <c r="B82" s="78"/>
      <c r="C82" s="78"/>
      <c r="D82" s="79"/>
      <c r="E82" s="80"/>
      <c r="F82" s="64"/>
      <c r="G82" s="31"/>
      <c r="H82" s="69" t="s">
        <v>42</v>
      </c>
      <c r="I82" s="70"/>
      <c r="J82" s="71"/>
      <c r="K82" s="127">
        <f>SUM(K68:K81)</f>
        <v>28.8</v>
      </c>
    </row>
    <row r="83" spans="1:12">
      <c r="A83" s="77"/>
      <c r="B83" s="78"/>
      <c r="C83" s="78"/>
      <c r="D83" s="79"/>
      <c r="E83" s="80"/>
      <c r="F83" s="64"/>
      <c r="G83" s="31"/>
    </row>
    <row r="84" spans="1:12" ht="15.9" thickBot="1">
      <c r="A84" s="13"/>
      <c r="B84" s="78"/>
      <c r="C84" s="78"/>
      <c r="D84" s="79"/>
      <c r="E84" s="80"/>
      <c r="F84" s="64"/>
      <c r="G84" s="31"/>
      <c r="H84" t="s">
        <v>241</v>
      </c>
    </row>
    <row r="85" spans="1:12" ht="15.9" thickBot="1">
      <c r="A85" s="77"/>
      <c r="B85" s="78"/>
      <c r="C85" s="78"/>
      <c r="D85" s="79"/>
      <c r="E85" s="80"/>
      <c r="F85" s="64"/>
      <c r="G85" s="46" t="s">
        <v>242</v>
      </c>
      <c r="H85" s="27" t="s">
        <v>243</v>
      </c>
      <c r="I85" s="81" t="s">
        <v>244</v>
      </c>
      <c r="J85" s="81" t="s">
        <v>245</v>
      </c>
      <c r="K85" s="30" t="s">
        <v>246</v>
      </c>
    </row>
    <row r="86" spans="1:12">
      <c r="A86" s="77"/>
      <c r="B86" s="78"/>
      <c r="C86" s="78"/>
      <c r="D86" s="79"/>
      <c r="E86" s="80"/>
      <c r="F86" s="64"/>
      <c r="G86" s="31"/>
      <c r="H86" s="133">
        <v>44973</v>
      </c>
      <c r="I86" s="165">
        <v>0</v>
      </c>
      <c r="J86" s="163">
        <v>60</v>
      </c>
      <c r="K86" s="142">
        <f>I86-J86</f>
        <v>-60</v>
      </c>
    </row>
    <row r="87" spans="1:12">
      <c r="A87" s="77"/>
      <c r="B87" s="78"/>
      <c r="C87" s="78"/>
      <c r="D87" s="79"/>
      <c r="E87" s="80"/>
      <c r="F87" s="64"/>
      <c r="G87" s="26"/>
      <c r="H87" s="133">
        <v>44985</v>
      </c>
      <c r="I87" s="132">
        <v>1724</v>
      </c>
      <c r="J87" s="164">
        <f>227.32+6*23.8</f>
        <v>370.12</v>
      </c>
      <c r="K87" s="142">
        <f>I87-J87</f>
        <v>1353.88</v>
      </c>
    </row>
    <row r="88" spans="1:12">
      <c r="A88" s="77"/>
      <c r="B88" s="78"/>
      <c r="C88" s="78"/>
      <c r="D88" s="79"/>
      <c r="E88" s="80"/>
      <c r="F88" s="64"/>
      <c r="G88" s="102"/>
      <c r="H88" s="133">
        <v>45001</v>
      </c>
      <c r="I88" s="132">
        <v>5669</v>
      </c>
      <c r="J88" s="132">
        <f>767.63+23.8</f>
        <v>791.43</v>
      </c>
      <c r="K88" s="142">
        <f>I88-J88</f>
        <v>4877.57</v>
      </c>
    </row>
    <row r="89" spans="1:12">
      <c r="A89" s="13"/>
      <c r="B89" s="78"/>
      <c r="C89" s="78"/>
      <c r="D89" s="79"/>
      <c r="E89" s="80"/>
      <c r="F89" s="64"/>
      <c r="G89" s="31"/>
      <c r="H89" s="133">
        <v>45016</v>
      </c>
      <c r="I89" s="165">
        <v>17490</v>
      </c>
      <c r="J89" s="165">
        <v>2706.35</v>
      </c>
      <c r="K89" s="82">
        <v>14783.65</v>
      </c>
    </row>
    <row r="90" spans="1:12">
      <c r="A90" s="77"/>
      <c r="B90" s="78"/>
      <c r="C90" s="78"/>
      <c r="D90" s="79"/>
      <c r="E90" s="80"/>
      <c r="F90" s="64"/>
      <c r="G90" s="31"/>
      <c r="H90" s="134">
        <v>45032</v>
      </c>
      <c r="I90" s="132">
        <v>0</v>
      </c>
      <c r="J90" s="132">
        <f>16.8</f>
        <v>16.8</v>
      </c>
      <c r="K90" s="142">
        <f>I90-J90</f>
        <v>-16.8</v>
      </c>
    </row>
    <row r="91" spans="1:12" ht="15.9" thickBot="1">
      <c r="A91" s="77"/>
      <c r="B91" s="78"/>
      <c r="C91" s="78"/>
      <c r="D91" s="79"/>
      <c r="E91" s="80"/>
      <c r="F91" s="64"/>
      <c r="G91" s="31"/>
      <c r="H91" s="134">
        <v>45046</v>
      </c>
      <c r="I91" s="132">
        <v>0</v>
      </c>
      <c r="J91" s="132">
        <v>2.4</v>
      </c>
      <c r="K91" s="142">
        <f>I91-J91</f>
        <v>-2.4</v>
      </c>
    </row>
    <row r="92" spans="1:12" ht="15.9" thickBot="1">
      <c r="A92" s="77"/>
      <c r="B92" s="78"/>
      <c r="C92" s="78"/>
      <c r="D92" s="79"/>
      <c r="E92" s="80"/>
      <c r="F92" s="64"/>
      <c r="G92" s="31"/>
      <c r="H92" s="27" t="s">
        <v>42</v>
      </c>
      <c r="I92" s="83">
        <f>SUM(I86:I91)</f>
        <v>24883</v>
      </c>
      <c r="J92" s="166">
        <f>SUM(J86:J91)</f>
        <v>3947.1</v>
      </c>
      <c r="K92" s="45">
        <f>SUM(K86:K91)</f>
        <v>20935.899999999998</v>
      </c>
      <c r="L92" s="149"/>
    </row>
    <row r="93" spans="1:12" ht="15.9" thickBot="1">
      <c r="A93" s="77"/>
      <c r="B93" s="78"/>
      <c r="C93" s="78"/>
      <c r="D93" s="79"/>
      <c r="E93" s="80"/>
      <c r="F93" s="64"/>
      <c r="G93" s="31"/>
    </row>
    <row r="94" spans="1:12" ht="15.9" thickBot="1">
      <c r="A94" s="77"/>
      <c r="B94" s="78"/>
      <c r="C94" s="78"/>
      <c r="D94" s="79"/>
      <c r="E94" s="80"/>
      <c r="F94" s="64"/>
      <c r="G94" s="31"/>
      <c r="I94" s="84" t="s">
        <v>247</v>
      </c>
      <c r="J94" s="85" t="s">
        <v>248</v>
      </c>
    </row>
    <row r="95" spans="1:12">
      <c r="A95" s="77"/>
      <c r="B95" s="78"/>
      <c r="C95" s="78"/>
      <c r="D95" s="79"/>
      <c r="E95" s="80"/>
      <c r="F95" s="64"/>
      <c r="G95" s="46" t="s">
        <v>249</v>
      </c>
      <c r="H95" s="86" t="s">
        <v>250</v>
      </c>
      <c r="I95" s="87">
        <f>1234-91</f>
        <v>1143</v>
      </c>
      <c r="J95" s="87">
        <v>1374</v>
      </c>
    </row>
    <row r="96" spans="1:12">
      <c r="A96" s="77"/>
      <c r="B96" s="78"/>
      <c r="C96" s="78"/>
      <c r="D96" s="79"/>
      <c r="E96" s="80"/>
      <c r="F96" s="64"/>
      <c r="G96" s="31"/>
      <c r="H96" s="88" t="s">
        <v>251</v>
      </c>
      <c r="I96" s="89">
        <f>I100/I95</f>
        <v>17.595380577427822</v>
      </c>
      <c r="J96" s="90">
        <f>J100/J95</f>
        <v>20.16448326055313</v>
      </c>
    </row>
    <row r="97" spans="1:10">
      <c r="A97" s="77"/>
      <c r="B97" s="78"/>
      <c r="C97" s="78"/>
      <c r="D97" s="79"/>
      <c r="E97" s="80"/>
      <c r="F97" s="64"/>
      <c r="G97" s="26"/>
      <c r="H97" s="88" t="s">
        <v>252</v>
      </c>
      <c r="I97" s="89">
        <f>I96-I98</f>
        <v>2.2345144356955373</v>
      </c>
      <c r="J97" s="90">
        <f>J96-J98</f>
        <v>2.7514556040756908</v>
      </c>
    </row>
    <row r="98" spans="1:10" ht="15.9" thickBot="1">
      <c r="A98" s="77"/>
      <c r="B98" s="78"/>
      <c r="C98" s="78"/>
      <c r="D98" s="79"/>
      <c r="E98" s="80"/>
      <c r="F98" s="64"/>
      <c r="G98" s="31"/>
      <c r="H98" s="91" t="s">
        <v>253</v>
      </c>
      <c r="I98" s="92">
        <f>I102/I95</f>
        <v>15.360866141732284</v>
      </c>
      <c r="J98" s="93">
        <f>J102/J95</f>
        <v>17.413027656477439</v>
      </c>
    </row>
    <row r="99" spans="1:10">
      <c r="A99" s="77"/>
      <c r="B99" s="78"/>
      <c r="C99" s="78"/>
      <c r="D99" s="79"/>
      <c r="E99" s="80"/>
      <c r="F99" s="64"/>
      <c r="G99" s="31"/>
      <c r="H99" s="94"/>
      <c r="I99" s="95"/>
      <c r="J99" s="96"/>
    </row>
    <row r="100" spans="1:10">
      <c r="A100" s="77"/>
      <c r="B100" s="78"/>
      <c r="C100" s="78"/>
      <c r="D100" s="79"/>
      <c r="E100" s="80"/>
      <c r="F100" s="64"/>
      <c r="G100" s="31"/>
      <c r="H100" s="88" t="s">
        <v>254</v>
      </c>
      <c r="I100" s="89">
        <f>20111.52</f>
        <v>20111.52</v>
      </c>
      <c r="J100" s="90">
        <v>27706</v>
      </c>
    </row>
    <row r="101" spans="1:10">
      <c r="A101" s="77"/>
      <c r="B101" s="78"/>
      <c r="C101" s="78"/>
      <c r="D101" s="79"/>
      <c r="E101" s="80"/>
      <c r="F101" s="64"/>
      <c r="G101" s="31"/>
      <c r="H101" s="88" t="s">
        <v>255</v>
      </c>
      <c r="I101" s="89">
        <v>2554.0500000000002</v>
      </c>
      <c r="J101" s="90">
        <f>3947.1-7*23.8</f>
        <v>3780.5</v>
      </c>
    </row>
    <row r="102" spans="1:10" ht="15.9" thickBot="1">
      <c r="A102" s="77"/>
      <c r="B102" s="78"/>
      <c r="C102" s="78"/>
      <c r="D102" s="79"/>
      <c r="E102" s="80"/>
      <c r="F102" s="64"/>
      <c r="G102" s="31"/>
      <c r="H102" s="91" t="s">
        <v>256</v>
      </c>
      <c r="I102" s="92">
        <f>I100-I101</f>
        <v>17557.47</v>
      </c>
      <c r="J102" s="93">
        <f>J100-J101</f>
        <v>23925.5</v>
      </c>
    </row>
    <row r="103" spans="1:10" ht="15.9" thickBot="1">
      <c r="A103" s="77"/>
      <c r="B103" s="78"/>
      <c r="C103" s="78"/>
      <c r="D103" s="79"/>
      <c r="E103" s="80"/>
      <c r="F103" s="64"/>
      <c r="G103" s="31"/>
    </row>
    <row r="104" spans="1:10" ht="15.9" thickBot="1">
      <c r="A104" s="77"/>
      <c r="B104" s="78"/>
      <c r="C104" s="78"/>
      <c r="D104" s="79"/>
      <c r="E104" s="80"/>
      <c r="F104" s="64"/>
      <c r="G104" s="46" t="s">
        <v>215</v>
      </c>
      <c r="H104" s="27" t="s">
        <v>257</v>
      </c>
      <c r="I104" s="97" t="s">
        <v>258</v>
      </c>
    </row>
    <row r="105" spans="1:10">
      <c r="A105" s="13"/>
      <c r="B105" s="78"/>
      <c r="C105" s="78"/>
      <c r="D105" s="79"/>
      <c r="E105" s="80"/>
      <c r="F105" s="64"/>
      <c r="G105" s="31"/>
      <c r="H105" s="32" t="s">
        <v>259</v>
      </c>
      <c r="I105" s="99">
        <v>22</v>
      </c>
    </row>
    <row r="106" spans="1:10">
      <c r="A106" s="77"/>
      <c r="B106" s="78"/>
      <c r="C106" s="78"/>
      <c r="D106" s="79"/>
      <c r="E106" s="80"/>
      <c r="F106" s="64"/>
      <c r="G106" s="31"/>
      <c r="H106" s="34" t="s">
        <v>260</v>
      </c>
      <c r="I106" s="143">
        <v>5</v>
      </c>
    </row>
    <row r="107" spans="1:10">
      <c r="A107" s="77"/>
      <c r="B107" s="78"/>
      <c r="C107" s="78"/>
      <c r="D107" s="79"/>
      <c r="E107" s="80"/>
      <c r="F107" s="64"/>
      <c r="G107" s="31"/>
      <c r="H107" s="32" t="s">
        <v>261</v>
      </c>
      <c r="I107" s="99">
        <v>35.69</v>
      </c>
    </row>
    <row r="108" spans="1:10">
      <c r="A108" s="77"/>
      <c r="B108" s="78"/>
      <c r="C108" s="78"/>
      <c r="D108" s="79"/>
      <c r="E108" s="80"/>
      <c r="F108" s="64"/>
      <c r="G108" s="26"/>
      <c r="H108" s="34" t="s">
        <v>262</v>
      </c>
      <c r="I108" s="143">
        <v>35.69</v>
      </c>
    </row>
    <row r="109" spans="1:10">
      <c r="A109" s="77"/>
      <c r="B109" s="78"/>
      <c r="C109" s="78"/>
      <c r="D109" s="79"/>
      <c r="E109" s="80"/>
      <c r="F109" s="64"/>
      <c r="G109" s="31"/>
      <c r="H109" s="34" t="s">
        <v>263</v>
      </c>
      <c r="I109" s="143">
        <v>16.489999999999998</v>
      </c>
    </row>
    <row r="110" spans="1:10">
      <c r="A110" s="77"/>
      <c r="B110" s="78"/>
      <c r="C110" s="78"/>
      <c r="D110" s="79"/>
      <c r="E110" s="80"/>
      <c r="F110" s="64"/>
      <c r="G110" s="31"/>
      <c r="H110" s="34" t="s">
        <v>264</v>
      </c>
      <c r="I110" s="143">
        <v>7.5</v>
      </c>
    </row>
    <row r="111" spans="1:10">
      <c r="A111" s="77"/>
      <c r="B111" s="78"/>
      <c r="C111" s="78"/>
      <c r="D111" s="79"/>
      <c r="E111" s="80"/>
      <c r="G111" s="31"/>
      <c r="H111" s="34" t="s">
        <v>265</v>
      </c>
      <c r="I111" s="143">
        <v>1.5</v>
      </c>
    </row>
    <row r="112" spans="1:10">
      <c r="A112" s="77"/>
      <c r="B112" s="78"/>
      <c r="C112" s="78"/>
      <c r="D112" s="79"/>
      <c r="E112" s="80"/>
      <c r="G112" s="31"/>
      <c r="H112" s="34" t="s">
        <v>266</v>
      </c>
      <c r="I112" s="143">
        <v>138</v>
      </c>
    </row>
    <row r="113" spans="1:9">
      <c r="A113" s="77"/>
      <c r="B113" s="78"/>
      <c r="C113" s="78"/>
      <c r="D113" s="79"/>
      <c r="E113" s="80"/>
      <c r="G113" s="31"/>
      <c r="H113" s="34"/>
      <c r="I113" s="143"/>
    </row>
    <row r="114" spans="1:9">
      <c r="A114" s="77"/>
      <c r="B114" s="78"/>
      <c r="C114" s="78"/>
      <c r="D114" s="79"/>
      <c r="E114" s="80"/>
      <c r="G114" s="31"/>
      <c r="H114" s="34"/>
      <c r="I114" s="143"/>
    </row>
    <row r="115" spans="1:9" ht="15.9" thickBot="1">
      <c r="A115" s="77"/>
      <c r="B115" s="78"/>
      <c r="C115" s="78"/>
      <c r="D115" s="79"/>
      <c r="E115" s="80"/>
      <c r="G115" s="31"/>
      <c r="H115" s="116"/>
      <c r="I115" s="143"/>
    </row>
    <row r="116" spans="1:9" ht="15.9" thickBot="1">
      <c r="A116" s="77"/>
      <c r="B116" s="78"/>
      <c r="C116" s="78"/>
      <c r="D116" s="79"/>
      <c r="E116" s="80"/>
      <c r="G116" s="31"/>
      <c r="H116" s="27" t="s">
        <v>42</v>
      </c>
      <c r="I116" s="98">
        <f>SUM(I105:I115)</f>
        <v>261.87</v>
      </c>
    </row>
    <row r="117" spans="1:9" ht="15.9" thickBot="1">
      <c r="A117" s="77"/>
      <c r="B117" s="78"/>
      <c r="C117" s="78"/>
      <c r="D117" s="79"/>
      <c r="E117" s="80"/>
      <c r="G117" s="31"/>
    </row>
    <row r="118" spans="1:9" ht="15.9" thickBot="1">
      <c r="A118" s="77"/>
      <c r="B118" s="78"/>
      <c r="C118" s="78"/>
      <c r="D118" s="79"/>
      <c r="E118" s="80"/>
      <c r="F118" s="64"/>
      <c r="G118" s="31" t="s">
        <v>267</v>
      </c>
      <c r="H118" s="27" t="s">
        <v>268</v>
      </c>
      <c r="I118" s="97" t="s">
        <v>258</v>
      </c>
    </row>
    <row r="119" spans="1:9">
      <c r="A119" s="77"/>
      <c r="B119" s="78"/>
      <c r="C119" s="78"/>
      <c r="D119" s="79"/>
      <c r="E119" s="80"/>
      <c r="F119" s="64"/>
      <c r="G119" s="31"/>
      <c r="H119" s="129">
        <v>44927</v>
      </c>
      <c r="I119" s="99">
        <v>5.9</v>
      </c>
    </row>
    <row r="120" spans="1:9">
      <c r="A120" s="77"/>
      <c r="B120" s="78"/>
      <c r="C120" s="78"/>
      <c r="D120" s="79"/>
      <c r="E120" s="80"/>
      <c r="F120" s="64"/>
      <c r="G120" s="31"/>
      <c r="H120" s="129">
        <v>44958</v>
      </c>
      <c r="I120" s="99">
        <v>8.36</v>
      </c>
    </row>
    <row r="121" spans="1:9">
      <c r="A121" s="77"/>
      <c r="B121" s="78"/>
      <c r="C121" s="78"/>
      <c r="D121" s="79"/>
      <c r="E121" s="80"/>
      <c r="F121" s="64"/>
      <c r="G121" s="31"/>
      <c r="H121" s="129">
        <v>44986</v>
      </c>
      <c r="I121" s="99">
        <v>8.1199999999999992</v>
      </c>
    </row>
    <row r="122" spans="1:9">
      <c r="G122" s="31"/>
      <c r="H122" s="129">
        <v>45017</v>
      </c>
      <c r="I122" s="99">
        <v>13.46</v>
      </c>
    </row>
    <row r="123" spans="1:9">
      <c r="G123" s="31"/>
      <c r="H123" s="129">
        <v>45047</v>
      </c>
      <c r="I123" s="99"/>
    </row>
    <row r="124" spans="1:9">
      <c r="H124" s="129">
        <v>45078</v>
      </c>
      <c r="I124" s="99"/>
    </row>
    <row r="125" spans="1:9">
      <c r="H125" s="129">
        <v>45108</v>
      </c>
      <c r="I125" s="99"/>
    </row>
    <row r="126" spans="1:9">
      <c r="H126" s="129">
        <v>45139</v>
      </c>
      <c r="I126" s="99"/>
    </row>
    <row r="127" spans="1:9">
      <c r="H127" s="129">
        <v>45170</v>
      </c>
      <c r="I127" s="99"/>
    </row>
    <row r="128" spans="1:9">
      <c r="H128" s="129">
        <v>45200</v>
      </c>
      <c r="I128" s="99"/>
    </row>
    <row r="129" spans="8:9">
      <c r="H129" s="129">
        <v>45231</v>
      </c>
      <c r="I129" s="99"/>
    </row>
    <row r="130" spans="8:9" ht="15.9" thickBot="1">
      <c r="H130" s="129">
        <v>45261</v>
      </c>
      <c r="I130" s="99"/>
    </row>
    <row r="131" spans="8:9" ht="15.9" thickBot="1">
      <c r="H131" s="27" t="s">
        <v>42</v>
      </c>
      <c r="I131" s="98">
        <f>SUM(I119:I130)</f>
        <v>35.840000000000003</v>
      </c>
    </row>
  </sheetData>
  <mergeCells count="3">
    <mergeCell ref="A1:B1"/>
    <mergeCell ref="D1:E1"/>
    <mergeCell ref="A73:D73"/>
  </mergeCells>
  <conditionalFormatting sqref="G1">
    <cfRule type="expression" dxfId="1" priority="2">
      <formula>G2&gt;0</formula>
    </cfRule>
  </conditionalFormatting>
  <conditionalFormatting sqref="G2">
    <cfRule type="expression" dxfId="0" priority="1">
      <formula>G2&gt;0</formula>
    </cfRule>
  </conditionalFormatting>
  <pageMargins left="0.75" right="0.75" top="1" bottom="1" header="0.5" footer="0.5"/>
  <pageSetup paperSize="9" orientation="portrait" horizontalDpi="4294967292" verticalDpi="4294967292" r:id="rId1"/>
  <ignoredErrors>
    <ignoredError sqref="L16" formula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Benutzer</dc:creator>
  <cp:lastModifiedBy>Dr. Ouart &amp; Collegen </cp:lastModifiedBy>
  <cp:revision/>
  <dcterms:created xsi:type="dcterms:W3CDTF">2019-12-10T16:44:43Z</dcterms:created>
  <dcterms:modified xsi:type="dcterms:W3CDTF">2024-06-22T10:28:07Z</dcterms:modified>
</cp:coreProperties>
</file>